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 codeName="{C026B480-071E-DA80-A48C-D3F380F32C35}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https://itdsolutionsms-my.sharepoint.com/personal/deangelisd_italware_it/Documents/Ordini Server DELL/"/>
    </mc:Choice>
  </mc:AlternateContent>
  <xr:revisionPtr revIDLastSave="325" documentId="8_{FD40AA59-8AFE-447E-B4BE-4AA5F2415338}" xr6:coauthVersionLast="47" xr6:coauthVersionMax="47" xr10:uidLastSave="{1BFB56EF-6404-42D6-B48C-97FBD8A1C8BF}"/>
  <workbookProtection workbookAlgorithmName="SHA-512" workbookHashValue="4+ztLTT0zqrfiyh4H7DI63k8Uxo9DUaeeN+I1U78LcITxUe5WM4v6pzioUgvm7REG8Wrzmr6gRrXRyG6beQQBA==" workbookSaltValue="398+WJ9JcFRa8U7uf5Q3ZA==" workbookSpinCount="100000" lockStructure="1"/>
  <bookViews>
    <workbookView xWindow="-120" yWindow="-120" windowWidth="29040" windowHeight="15720" tabRatio="812" xr2:uid="{00000000-000D-0000-FFFF-FFFF00000000}"/>
  </bookViews>
  <sheets>
    <sheet name="Benvenuto" sheetId="18" r:id="rId1"/>
    <sheet name="Lotto6_R940_1" sheetId="1" r:id="rId2"/>
    <sheet name="Lotto6_R940_2" sheetId="16" r:id="rId3"/>
    <sheet name="Lotto6_R940_3" sheetId="17" r:id="rId4"/>
    <sheet name="Altre_Opzioni" sheetId="22" r:id="rId5"/>
    <sheet name="Riepilogo_Ordine" sheetId="20" r:id="rId6"/>
    <sheet name="Config" sheetId="15" state="hidden" r:id="rId7"/>
    <sheet name="ConfTS4L6" sheetId="2" state="hidden" r:id="rId8"/>
    <sheet name="Tabella_prezzi" sheetId="4" state="hidden" r:id="rId9"/>
  </sheets>
  <definedNames>
    <definedName name="_xlnm._FilterDatabase" localSheetId="5" hidden="1">Riepilogo_Ordine!$Y$1:$Y$144</definedName>
    <definedName name="_xlnm.Print_Area" localSheetId="1">Lotto6_R940_1!$G:$P</definedName>
    <definedName name="_xlnm.Print_Area" localSheetId="2">Lotto6_R940_2!$G:$P</definedName>
    <definedName name="_xlnm.Print_Area" localSheetId="3">Lotto6_R940_3!$G:$P</definedName>
    <definedName name="_xlnm.Print_Area" localSheetId="5">Riepilogo_Ordine!$D$1:$M$144</definedName>
    <definedName name="ImmagineConf1" localSheetId="2">INDIRECT(Lotto6_R940_2!$V$76)</definedName>
    <definedName name="ImmagineConf1" localSheetId="3">INDIRECT(Lotto6_R940_3!$V$76)</definedName>
    <definedName name="ImmagineConf1">INDIRECT(Lotto6_R940_1!$V$76)</definedName>
    <definedName name="ImmagineConf2">INDIRECT(#REF!)</definedName>
    <definedName name="ImmagineConf3">INDIRECT(#REF!)</definedName>
    <definedName name="Tabella_Prezzi">Tabella_prezzi!$A$2:$M$103</definedName>
    <definedName name="TS4L6_1">Lotto6_R940_1!$T$13:$T$135</definedName>
    <definedName name="TS4L6_1.5TB">ConfTS4L6!$A$45:$M$48</definedName>
    <definedName name="TS4L6_1TB">ConfTS4L6!$A$47:$M$47</definedName>
    <definedName name="TS4L6_2">Lotto6_R940_2!$T$13:$T$135</definedName>
    <definedName name="TS4L6_20X100">ConfTS4L6!$A$176:$M$186</definedName>
    <definedName name="TS4L6_2cpu64gb">ConfTS4L6!$A$46:$M$48</definedName>
    <definedName name="TS4L6_2TB">ConfTS4L6!$A$50:$M$51</definedName>
    <definedName name="TS4L6_3">Lotto6_R940_3!$T$13:$T$135</definedName>
    <definedName name="TS4L6_3TB">ConfTS4L6!#REF!</definedName>
    <definedName name="TS4L6_64GB">ConfTS4L6!$A$50:$M$52</definedName>
    <definedName name="TS4L6_BASE">ConfTS4L6!$A$3:$M$8</definedName>
    <definedName name="TS4L6_Chassis">ConfTS4L6!$A$11:$M$15</definedName>
    <definedName name="TS4L6_CMA">ConfTS4L6!$A$172:$M$173</definedName>
    <definedName name="TS4L6_CPU">ConfTS4L6!$A$19:$M$20</definedName>
    <definedName name="TS4L6_CRTL">ConfTS4L6!$A$114:$M$116</definedName>
    <definedName name="TS4L6_HDD">ConfTS4L6!$A$90:$M$102</definedName>
    <definedName name="TS4L6_HDDRET">ConfTS4L6!$A$132:$M$134</definedName>
    <definedName name="TS4L6_ISDM">ConfTS4L6!$A$119:$M$121</definedName>
    <definedName name="TS4L6_OME">ConfTS4L6!$A$125:$I$125</definedName>
    <definedName name="TS4L6_OS">ConfTS4L6!$A$79:$M$87</definedName>
    <definedName name="TS4L6_PSU">ConfTS4L6!$A$105:$M$107</definedName>
    <definedName name="TS4L6_RAM1CPU">ConfTS4L6!$A$23:$P$28</definedName>
    <definedName name="TS4L6_RAM2CPU">ConfTS4L6!$A$57:$S$65</definedName>
    <definedName name="TS4L6_RAMVSAN2CPU">ConfTS4L6!$A$40:$M$41</definedName>
    <definedName name="TS4L6_SFP">ConfTS4L6!$A$165:$M$167</definedName>
    <definedName name="TS4L6_WARRANTY">ConfTS4L6!$A$128:$M$129</definedName>
    <definedName name="TSL6_ALL">ConfTS4L6!$A$2:$M$788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6" i="17" l="1"/>
  <c r="R16" i="16"/>
  <c r="X13" i="17"/>
  <c r="W13" i="17"/>
  <c r="T16" i="17" s="1"/>
  <c r="T13" i="17"/>
  <c r="L13" i="17"/>
  <c r="K13" i="17"/>
  <c r="X13" i="16"/>
  <c r="W13" i="16"/>
  <c r="T16" i="16" s="1"/>
  <c r="S16" i="16" s="1"/>
  <c r="T13" i="16"/>
  <c r="L13" i="16"/>
  <c r="K13" i="16"/>
  <c r="T3" i="20"/>
  <c r="S3" i="20"/>
  <c r="J143" i="15"/>
  <c r="K143" i="15" s="1"/>
  <c r="J138" i="15"/>
  <c r="K138" i="15" s="1"/>
  <c r="J137" i="15"/>
  <c r="K137" i="15" s="1"/>
  <c r="J136" i="15"/>
  <c r="K136" i="15" s="1"/>
  <c r="J135" i="15"/>
  <c r="K135" i="15" s="1"/>
  <c r="J134" i="15"/>
  <c r="K134" i="15" s="1"/>
  <c r="J132" i="15"/>
  <c r="K132" i="15" s="1"/>
  <c r="J131" i="15"/>
  <c r="K131" i="15" s="1"/>
  <c r="J130" i="15"/>
  <c r="K130" i="15" s="1"/>
  <c r="J129" i="15"/>
  <c r="K129" i="15" s="1"/>
  <c r="J110" i="15"/>
  <c r="K110" i="15" s="1"/>
  <c r="J109" i="15"/>
  <c r="K109" i="15" s="1"/>
  <c r="J108" i="15"/>
  <c r="K108" i="15" s="1"/>
  <c r="J107" i="15"/>
  <c r="K107" i="15" s="1"/>
  <c r="S16" i="17" l="1"/>
  <c r="N16" i="17" s="1"/>
  <c r="N16" i="16"/>
  <c r="G143" i="15"/>
  <c r="H143" i="15" s="1"/>
  <c r="G138" i="15"/>
  <c r="H138" i="15" s="1"/>
  <c r="G137" i="15"/>
  <c r="H137" i="15" s="1"/>
  <c r="G136" i="15"/>
  <c r="H136" i="15" s="1"/>
  <c r="G135" i="15"/>
  <c r="H135" i="15" s="1"/>
  <c r="G134" i="15"/>
  <c r="H134" i="15" s="1"/>
  <c r="G132" i="15"/>
  <c r="H132" i="15" s="1"/>
  <c r="G131" i="15"/>
  <c r="H131" i="15" s="1"/>
  <c r="G130" i="15"/>
  <c r="H130" i="15" s="1"/>
  <c r="G129" i="15"/>
  <c r="H129" i="15" s="1"/>
  <c r="G110" i="15"/>
  <c r="H110" i="15" s="1"/>
  <c r="G109" i="15"/>
  <c r="H109" i="15" s="1"/>
  <c r="G108" i="15"/>
  <c r="H108" i="15" s="1"/>
  <c r="G107" i="15"/>
  <c r="H107" i="15" s="1"/>
  <c r="H104" i="1"/>
  <c r="H104" i="16"/>
  <c r="P143" i="15" l="1"/>
  <c r="O143" i="15"/>
  <c r="D143" i="15"/>
  <c r="E143" i="15" s="1"/>
  <c r="O138" i="15"/>
  <c r="D138" i="15"/>
  <c r="N138" i="15" s="1"/>
  <c r="O137" i="15"/>
  <c r="D137" i="15"/>
  <c r="N137" i="15" s="1"/>
  <c r="P136" i="15"/>
  <c r="O136" i="15"/>
  <c r="D136" i="15"/>
  <c r="E136" i="15" s="1"/>
  <c r="P135" i="15"/>
  <c r="O135" i="15"/>
  <c r="D135" i="15"/>
  <c r="N135" i="15" s="1"/>
  <c r="Q135" i="15" s="1"/>
  <c r="R135" i="15" s="1"/>
  <c r="P134" i="15"/>
  <c r="O134" i="15"/>
  <c r="D134" i="15"/>
  <c r="E134" i="15" s="1"/>
  <c r="P132" i="15"/>
  <c r="O132" i="15"/>
  <c r="D132" i="15"/>
  <c r="N132" i="15" s="1"/>
  <c r="P131" i="15"/>
  <c r="O131" i="15"/>
  <c r="D131" i="15"/>
  <c r="E131" i="15" s="1"/>
  <c r="D130" i="15"/>
  <c r="N130" i="15" s="1"/>
  <c r="P129" i="15"/>
  <c r="O129" i="15"/>
  <c r="D129" i="15"/>
  <c r="E129" i="15" s="1"/>
  <c r="H104" i="17"/>
  <c r="N129" i="15" l="1"/>
  <c r="Q129" i="15" s="1"/>
  <c r="R129" i="15" s="1"/>
  <c r="Q132" i="15"/>
  <c r="R132" i="15" s="1"/>
  <c r="E137" i="15"/>
  <c r="P130" i="15"/>
  <c r="E138" i="15"/>
  <c r="E135" i="15"/>
  <c r="E130" i="15"/>
  <c r="P137" i="15"/>
  <c r="Q137" i="15" s="1"/>
  <c r="R137" i="15" s="1"/>
  <c r="E132" i="15"/>
  <c r="P138" i="15"/>
  <c r="Q138" i="15" s="1"/>
  <c r="R138" i="15" s="1"/>
  <c r="N131" i="15"/>
  <c r="Q131" i="15" s="1"/>
  <c r="R131" i="15" s="1"/>
  <c r="O130" i="15"/>
  <c r="Q130" i="15" s="1"/>
  <c r="R130" i="15" s="1"/>
  <c r="N143" i="15"/>
  <c r="Q143" i="15" s="1"/>
  <c r="R143" i="15" s="1"/>
  <c r="N134" i="15"/>
  <c r="Q134" i="15" s="1"/>
  <c r="R134" i="15" s="1"/>
  <c r="N136" i="15"/>
  <c r="Q136" i="15" s="1"/>
  <c r="R136" i="15" s="1"/>
  <c r="A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L135" i="17"/>
  <c r="S132" i="17"/>
  <c r="R132" i="17"/>
  <c r="N132" i="17" s="1"/>
  <c r="T129" i="17"/>
  <c r="T126" i="17"/>
  <c r="T123" i="17"/>
  <c r="J119" i="17"/>
  <c r="J116" i="17"/>
  <c r="J113" i="17"/>
  <c r="J110" i="17"/>
  <c r="J107" i="17"/>
  <c r="J104" i="17"/>
  <c r="J101" i="17"/>
  <c r="J95" i="17"/>
  <c r="J92" i="17"/>
  <c r="I76" i="17"/>
  <c r="L76" i="17" s="1"/>
  <c r="J75" i="17"/>
  <c r="K63" i="17"/>
  <c r="L63" i="17" s="1"/>
  <c r="R56" i="17"/>
  <c r="N56" i="17" s="1"/>
  <c r="K44" i="17"/>
  <c r="L44" i="17" s="1"/>
  <c r="Y41" i="17"/>
  <c r="S38" i="17"/>
  <c r="S37" i="17"/>
  <c r="S34" i="17"/>
  <c r="S33" i="17"/>
  <c r="L33" i="17"/>
  <c r="R33" i="17" s="1"/>
  <c r="N33" i="17" s="1"/>
  <c r="S30" i="17"/>
  <c r="S29" i="17"/>
  <c r="L29" i="17"/>
  <c r="R29" i="17" s="1"/>
  <c r="N29" i="17" s="1"/>
  <c r="K15" i="17"/>
  <c r="I14" i="17"/>
  <c r="U4" i="17" s="1"/>
  <c r="W4" i="17"/>
  <c r="K2" i="17"/>
  <c r="L135" i="16"/>
  <c r="S132" i="16"/>
  <c r="R132" i="16"/>
  <c r="N132" i="16" s="1"/>
  <c r="T129" i="16"/>
  <c r="T126" i="16"/>
  <c r="J119" i="16"/>
  <c r="J116" i="16"/>
  <c r="J113" i="16"/>
  <c r="J110" i="16"/>
  <c r="J107" i="16"/>
  <c r="J104" i="16"/>
  <c r="J101" i="16"/>
  <c r="J95" i="16"/>
  <c r="J92" i="16"/>
  <c r="I76" i="16"/>
  <c r="L76" i="16" s="1"/>
  <c r="J75" i="16"/>
  <c r="K63" i="16"/>
  <c r="L63" i="16" s="1"/>
  <c r="I63" i="16"/>
  <c r="R56" i="16"/>
  <c r="N56" i="16" s="1"/>
  <c r="K44" i="16"/>
  <c r="L44" i="16" s="1"/>
  <c r="Y41" i="16"/>
  <c r="S38" i="16"/>
  <c r="S37" i="16"/>
  <c r="S34" i="16"/>
  <c r="S33" i="16"/>
  <c r="L33" i="16"/>
  <c r="R33" i="16" s="1"/>
  <c r="N33" i="16" s="1"/>
  <c r="S30" i="16"/>
  <c r="S29" i="16"/>
  <c r="L29" i="16"/>
  <c r="R29" i="16" s="1"/>
  <c r="N29" i="16" s="1"/>
  <c r="K15" i="16"/>
  <c r="I14" i="16"/>
  <c r="U4" i="16" s="1"/>
  <c r="W4" i="16"/>
  <c r="K2" i="16"/>
  <c r="A162" i="2"/>
  <c r="M158" i="2"/>
  <c r="K158" i="2"/>
  <c r="I158" i="2"/>
  <c r="H158" i="2"/>
  <c r="D158" i="2"/>
  <c r="A158" i="2" s="1"/>
  <c r="J104" i="1"/>
  <c r="I73" i="17" l="1"/>
  <c r="R76" i="17"/>
  <c r="I63" i="17"/>
  <c r="I4" i="17"/>
  <c r="I73" i="16"/>
  <c r="R76" i="16"/>
  <c r="I4" i="16"/>
  <c r="V115" i="20"/>
  <c r="V114" i="20"/>
  <c r="V107" i="20"/>
  <c r="V106" i="20"/>
  <c r="V105" i="20"/>
  <c r="V104" i="20"/>
  <c r="V103" i="20"/>
  <c r="V102" i="20"/>
  <c r="V101" i="20"/>
  <c r="V94" i="20"/>
  <c r="V93" i="20"/>
  <c r="V92" i="20"/>
  <c r="V91" i="20"/>
  <c r="V83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49" i="20"/>
  <c r="V47" i="20"/>
  <c r="V46" i="20"/>
  <c r="V45" i="20"/>
  <c r="V44" i="20"/>
  <c r="V43" i="20"/>
  <c r="V39" i="20"/>
  <c r="V38" i="20"/>
  <c r="V37" i="20"/>
  <c r="V36" i="20"/>
  <c r="V35" i="20"/>
  <c r="V34" i="20"/>
  <c r="V33" i="20"/>
  <c r="V32" i="20"/>
  <c r="R13" i="20"/>
  <c r="R3" i="20"/>
  <c r="V116" i="20"/>
  <c r="D17" i="15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I4" i="2"/>
  <c r="H4" i="2"/>
  <c r="D4" i="2"/>
  <c r="I76" i="1"/>
  <c r="J75" i="1"/>
  <c r="K63" i="1"/>
  <c r="Y41" i="1"/>
  <c r="R33" i="1"/>
  <c r="W4" i="1"/>
  <c r="X13" i="1"/>
  <c r="M7" i="2"/>
  <c r="W13" i="1"/>
  <c r="T16" i="1" s="1"/>
  <c r="M50" i="2"/>
  <c r="A50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38" i="2"/>
  <c r="P38" i="2"/>
  <c r="O38" i="2"/>
  <c r="M6" i="2"/>
  <c r="I6" i="2"/>
  <c r="H6" i="2"/>
  <c r="D6" i="2"/>
  <c r="K14" i="2"/>
  <c r="M14" i="2"/>
  <c r="I14" i="2"/>
  <c r="H14" i="2"/>
  <c r="D14" i="2"/>
  <c r="M52" i="2"/>
  <c r="J52" i="2"/>
  <c r="I52" i="2"/>
  <c r="H52" i="2"/>
  <c r="D52" i="2"/>
  <c r="A52" i="2"/>
  <c r="M51" i="2"/>
  <c r="J51" i="2"/>
  <c r="I51" i="2"/>
  <c r="H51" i="2"/>
  <c r="D51" i="2"/>
  <c r="A51" i="2"/>
  <c r="M48" i="2"/>
  <c r="J48" i="2"/>
  <c r="I48" i="2"/>
  <c r="H48" i="2"/>
  <c r="D48" i="2"/>
  <c r="A48" i="2"/>
  <c r="A47" i="2"/>
  <c r="M47" i="2"/>
  <c r="J47" i="2"/>
  <c r="I47" i="2"/>
  <c r="H47" i="2"/>
  <c r="D47" i="2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75" i="4"/>
  <c r="U126" i="20"/>
  <c r="U130" i="20"/>
  <c r="U129" i="20"/>
  <c r="U128" i="20"/>
  <c r="U127" i="20"/>
  <c r="U124" i="20"/>
  <c r="U123" i="20"/>
  <c r="U122" i="20"/>
  <c r="U121" i="20"/>
  <c r="U53" i="20"/>
  <c r="U42" i="20"/>
  <c r="U41" i="20"/>
  <c r="U40" i="20"/>
  <c r="E36" i="22"/>
  <c r="M186" i="2"/>
  <c r="K186" i="2"/>
  <c r="I186" i="2"/>
  <c r="H186" i="2"/>
  <c r="D186" i="2"/>
  <c r="A186" i="2" s="1"/>
  <c r="E31" i="22" s="1"/>
  <c r="M185" i="2"/>
  <c r="K185" i="2"/>
  <c r="I185" i="2"/>
  <c r="H185" i="2"/>
  <c r="D185" i="2"/>
  <c r="A185" i="2" s="1"/>
  <c r="E28" i="22" s="1"/>
  <c r="M184" i="2"/>
  <c r="K184" i="2"/>
  <c r="I184" i="2"/>
  <c r="H184" i="2"/>
  <c r="D184" i="2"/>
  <c r="A184" i="2" s="1"/>
  <c r="E25" i="22" s="1"/>
  <c r="M183" i="2"/>
  <c r="K183" i="2"/>
  <c r="I183" i="2"/>
  <c r="H183" i="2"/>
  <c r="D183" i="2"/>
  <c r="A183" i="2" s="1"/>
  <c r="E22" i="22" s="1"/>
  <c r="M182" i="2"/>
  <c r="K182" i="2"/>
  <c r="I182" i="2"/>
  <c r="H182" i="2"/>
  <c r="D182" i="2"/>
  <c r="A182" i="2" s="1"/>
  <c r="E19" i="22" s="1"/>
  <c r="M181" i="2"/>
  <c r="K181" i="2"/>
  <c r="I181" i="2"/>
  <c r="H181" i="2"/>
  <c r="D181" i="2"/>
  <c r="A181" i="2" s="1"/>
  <c r="M178" i="2"/>
  <c r="K178" i="2"/>
  <c r="I178" i="2"/>
  <c r="H178" i="2"/>
  <c r="D178" i="2"/>
  <c r="A178" i="2" s="1"/>
  <c r="E10" i="22" s="1"/>
  <c r="M177" i="2"/>
  <c r="K177" i="2"/>
  <c r="I177" i="2"/>
  <c r="H177" i="2"/>
  <c r="D177" i="2"/>
  <c r="A177" i="2" s="1"/>
  <c r="E7" i="22" s="1"/>
  <c r="N7" i="22" s="1"/>
  <c r="M179" i="2"/>
  <c r="K179" i="2"/>
  <c r="I179" i="2"/>
  <c r="H179" i="2"/>
  <c r="D179" i="2"/>
  <c r="A179" i="2" s="1"/>
  <c r="E13" i="22" s="1"/>
  <c r="M180" i="2"/>
  <c r="K180" i="2"/>
  <c r="I180" i="2"/>
  <c r="H180" i="2"/>
  <c r="D180" i="2"/>
  <c r="A180" i="2" s="1"/>
  <c r="E16" i="22" s="1"/>
  <c r="X107" i="20"/>
  <c r="W107" i="20"/>
  <c r="X106" i="20"/>
  <c r="W106" i="20"/>
  <c r="X105" i="20"/>
  <c r="W105" i="20"/>
  <c r="X104" i="20"/>
  <c r="W104" i="20"/>
  <c r="X94" i="20"/>
  <c r="X93" i="20"/>
  <c r="X92" i="20"/>
  <c r="X91" i="20"/>
  <c r="W94" i="20"/>
  <c r="W93" i="20"/>
  <c r="W92" i="20"/>
  <c r="W91" i="20"/>
  <c r="K13" i="1" l="1"/>
  <c r="R73" i="17"/>
  <c r="R73" i="16"/>
  <c r="I73" i="1"/>
  <c r="I4" i="1"/>
  <c r="L76" i="1"/>
  <c r="R76" i="1"/>
  <c r="G7" i="22"/>
  <c r="L7" i="22"/>
  <c r="M7" i="22"/>
  <c r="N13" i="22"/>
  <c r="L16" i="22"/>
  <c r="N31" i="22"/>
  <c r="G28" i="22"/>
  <c r="N10" i="22"/>
  <c r="L25" i="22"/>
  <c r="G22" i="22"/>
  <c r="N19" i="22"/>
  <c r="L22" i="22"/>
  <c r="M22" i="22"/>
  <c r="N22" i="22"/>
  <c r="G31" i="22"/>
  <c r="L31" i="22"/>
  <c r="M31" i="22"/>
  <c r="L28" i="22"/>
  <c r="N25" i="22"/>
  <c r="G10" i="22"/>
  <c r="G13" i="22"/>
  <c r="M28" i="22"/>
  <c r="M10" i="22"/>
  <c r="M25" i="22"/>
  <c r="M13" i="22"/>
  <c r="M16" i="22"/>
  <c r="N16" i="22"/>
  <c r="L19" i="22"/>
  <c r="N28" i="22"/>
  <c r="L10" i="22"/>
  <c r="G19" i="22"/>
  <c r="M19" i="22"/>
  <c r="G25" i="22"/>
  <c r="L13" i="22"/>
  <c r="G16" i="22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58" i="4"/>
  <c r="X116" i="20"/>
  <c r="X115" i="20"/>
  <c r="X114" i="20"/>
  <c r="W116" i="20"/>
  <c r="W115" i="20"/>
  <c r="W114" i="20"/>
  <c r="D107" i="15"/>
  <c r="N107" i="15" s="1"/>
  <c r="D108" i="15"/>
  <c r="N108" i="15" s="1"/>
  <c r="D109" i="15"/>
  <c r="E109" i="15" s="1"/>
  <c r="P109" i="15"/>
  <c r="O109" i="15"/>
  <c r="X83" i="20"/>
  <c r="W83" i="20"/>
  <c r="X81" i="20"/>
  <c r="W81" i="20"/>
  <c r="X80" i="20"/>
  <c r="W80" i="20"/>
  <c r="X79" i="20"/>
  <c r="W79" i="20"/>
  <c r="X78" i="20"/>
  <c r="W78" i="20"/>
  <c r="X77" i="20"/>
  <c r="X76" i="20"/>
  <c r="W76" i="20"/>
  <c r="X75" i="20"/>
  <c r="W75" i="20"/>
  <c r="X74" i="20"/>
  <c r="W74" i="20"/>
  <c r="X73" i="20"/>
  <c r="W73" i="20"/>
  <c r="X72" i="20"/>
  <c r="W72" i="20"/>
  <c r="X71" i="20"/>
  <c r="W71" i="20"/>
  <c r="X70" i="20"/>
  <c r="W70" i="20"/>
  <c r="X69" i="20"/>
  <c r="W69" i="20"/>
  <c r="X39" i="20"/>
  <c r="X38" i="20"/>
  <c r="X37" i="20"/>
  <c r="X36" i="20"/>
  <c r="X35" i="20"/>
  <c r="X34" i="20"/>
  <c r="X33" i="20"/>
  <c r="X32" i="20"/>
  <c r="W39" i="20"/>
  <c r="W38" i="20"/>
  <c r="W37" i="20"/>
  <c r="W36" i="20"/>
  <c r="W35" i="20"/>
  <c r="W34" i="20"/>
  <c r="W33" i="20"/>
  <c r="W32" i="20"/>
  <c r="S16" i="1" l="1"/>
  <c r="J7" i="22"/>
  <c r="J16" i="22"/>
  <c r="J25" i="22"/>
  <c r="J19" i="22"/>
  <c r="J13" i="22"/>
  <c r="J28" i="22"/>
  <c r="J10" i="22"/>
  <c r="J31" i="22"/>
  <c r="J22" i="22"/>
  <c r="E107" i="15"/>
  <c r="P108" i="15"/>
  <c r="O107" i="15"/>
  <c r="P107" i="15"/>
  <c r="N109" i="15"/>
  <c r="Q109" i="15" s="1"/>
  <c r="R109" i="15" s="1"/>
  <c r="P110" i="15"/>
  <c r="E108" i="15"/>
  <c r="O108" i="15"/>
  <c r="O110" i="15"/>
  <c r="Q107" i="15" l="1"/>
  <c r="R107" i="15" s="1"/>
  <c r="Q108" i="15"/>
  <c r="R108" i="15" s="1"/>
  <c r="J11" i="15"/>
  <c r="G11" i="15"/>
  <c r="D11" i="15"/>
  <c r="J10" i="15"/>
  <c r="G10" i="15"/>
  <c r="D10" i="15"/>
  <c r="J9" i="15"/>
  <c r="G9" i="15"/>
  <c r="D9" i="15"/>
  <c r="J8" i="15"/>
  <c r="G8" i="15"/>
  <c r="D8" i="15"/>
  <c r="G7" i="15"/>
  <c r="D7" i="15"/>
  <c r="G6" i="15"/>
  <c r="D6" i="15"/>
  <c r="D5" i="15"/>
  <c r="D4" i="15"/>
  <c r="X103" i="20"/>
  <c r="W103" i="20"/>
  <c r="X102" i="20"/>
  <c r="W102" i="20"/>
  <c r="X101" i="20"/>
  <c r="W101" i="20"/>
  <c r="I53" i="20"/>
  <c r="W49" i="20"/>
  <c r="X47" i="20"/>
  <c r="W47" i="20"/>
  <c r="X46" i="20"/>
  <c r="W46" i="20"/>
  <c r="X45" i="20"/>
  <c r="W45" i="20"/>
  <c r="X44" i="20"/>
  <c r="W44" i="20"/>
  <c r="X43" i="20"/>
  <c r="I42" i="20"/>
  <c r="I41" i="20"/>
  <c r="D145" i="15"/>
  <c r="E145" i="15" s="1"/>
  <c r="T13" i="20"/>
  <c r="S13" i="20"/>
  <c r="X6" i="20"/>
  <c r="W6" i="20"/>
  <c r="V6" i="20"/>
  <c r="U6" i="20"/>
  <c r="T6" i="20"/>
  <c r="S6" i="20"/>
  <c r="R6" i="20"/>
  <c r="Q6" i="20"/>
  <c r="P6" i="20"/>
  <c r="V3" i="20"/>
  <c r="D148" i="15" l="1"/>
  <c r="E148" i="15" s="1"/>
  <c r="I40" i="20"/>
  <c r="J40" i="20" s="1"/>
  <c r="D146" i="15"/>
  <c r="E146" i="15" s="1"/>
  <c r="D147" i="15"/>
  <c r="E147" i="15" s="1"/>
  <c r="P8" i="20"/>
  <c r="J53" i="20"/>
  <c r="G53" i="20"/>
  <c r="H53" i="20"/>
  <c r="F53" i="20"/>
  <c r="Y53" i="20"/>
  <c r="J41" i="20"/>
  <c r="H41" i="20"/>
  <c r="G41" i="20"/>
  <c r="F41" i="20"/>
  <c r="Y41" i="20"/>
  <c r="J42" i="20"/>
  <c r="H42" i="20"/>
  <c r="Y42" i="20"/>
  <c r="G42" i="20"/>
  <c r="F42" i="20"/>
  <c r="K42" i="20" s="1"/>
  <c r="Y40" i="20" l="1"/>
  <c r="K41" i="20"/>
  <c r="K53" i="20"/>
  <c r="H40" i="20"/>
  <c r="F40" i="20"/>
  <c r="K40" i="20" s="1"/>
  <c r="G40" i="20"/>
  <c r="L63" i="1"/>
  <c r="J17" i="15" l="1"/>
  <c r="G17" i="15"/>
  <c r="X49" i="20"/>
  <c r="W77" i="20" l="1"/>
  <c r="W43" i="20"/>
  <c r="M12" i="2" l="1"/>
  <c r="F12" i="2"/>
  <c r="F11" i="2"/>
  <c r="G11" i="2"/>
  <c r="G12" i="2"/>
  <c r="L16" i="1" s="1"/>
  <c r="M159" i="2"/>
  <c r="L159" i="2"/>
  <c r="I159" i="2"/>
  <c r="H159" i="2"/>
  <c r="G159" i="2"/>
  <c r="F159" i="2"/>
  <c r="E159" i="2"/>
  <c r="D159" i="2"/>
  <c r="C159" i="2"/>
  <c r="B159" i="2"/>
  <c r="L16" i="17" l="1"/>
  <c r="L16" i="16"/>
  <c r="V22" i="1"/>
  <c r="T13" i="1"/>
  <c r="V22" i="16" l="1"/>
  <c r="L22" i="16"/>
  <c r="V22" i="17"/>
  <c r="L22" i="17"/>
  <c r="S54" i="2"/>
  <c r="R54" i="2"/>
  <c r="Q54" i="2"/>
  <c r="P54" i="2"/>
  <c r="O54" i="2"/>
  <c r="N54" i="2"/>
  <c r="V13" i="17" l="1"/>
  <c r="S7" i="17" a="1"/>
  <c r="S7" i="17" s="1"/>
  <c r="I16" i="17"/>
  <c r="L34" i="17"/>
  <c r="W14" i="17"/>
  <c r="L24" i="17"/>
  <c r="R22" i="17"/>
  <c r="N22" i="17" s="1"/>
  <c r="L28" i="17"/>
  <c r="L19" i="17"/>
  <c r="L34" i="16"/>
  <c r="V13" i="16"/>
  <c r="L28" i="16"/>
  <c r="I16" i="16"/>
  <c r="R22" i="16"/>
  <c r="N22" i="16" s="1"/>
  <c r="S7" i="16" a="1"/>
  <c r="S7" i="16" s="1"/>
  <c r="W14" i="16"/>
  <c r="L19" i="16"/>
  <c r="R16" i="1"/>
  <c r="K13" i="2"/>
  <c r="A55" i="2"/>
  <c r="R55" i="2"/>
  <c r="P55" i="2"/>
  <c r="O55" i="2"/>
  <c r="N55" i="2"/>
  <c r="M55" i="2"/>
  <c r="J55" i="2"/>
  <c r="I55" i="2"/>
  <c r="H55" i="2"/>
  <c r="D55" i="2"/>
  <c r="M11" i="2"/>
  <c r="K16" i="17" s="1"/>
  <c r="M15" i="2"/>
  <c r="K15" i="2"/>
  <c r="I15" i="2"/>
  <c r="H15" i="2"/>
  <c r="D15" i="2"/>
  <c r="M13" i="2"/>
  <c r="I13" i="2"/>
  <c r="H13" i="2"/>
  <c r="D13" i="2"/>
  <c r="U82" i="17" l="1"/>
  <c r="G41" i="17"/>
  <c r="S4" i="16"/>
  <c r="L24" i="16"/>
  <c r="K104" i="16"/>
  <c r="K101" i="16"/>
  <c r="K86" i="16"/>
  <c r="K113" i="16"/>
  <c r="K92" i="16"/>
  <c r="K116" i="16"/>
  <c r="K95" i="16"/>
  <c r="W25" i="17"/>
  <c r="L25" i="17" s="1"/>
  <c r="T4" i="17"/>
  <c r="Y25" i="17"/>
  <c r="T25" i="17" s="1"/>
  <c r="K86" i="17"/>
  <c r="K116" i="17"/>
  <c r="K92" i="17"/>
  <c r="K101" i="17"/>
  <c r="K104" i="17"/>
  <c r="K95" i="17"/>
  <c r="K113" i="17"/>
  <c r="S4" i="17"/>
  <c r="W26" i="17"/>
  <c r="L26" i="17" s="1"/>
  <c r="X26" i="17"/>
  <c r="R26" i="17" s="1"/>
  <c r="Y26" i="17"/>
  <c r="T26" i="17" s="1"/>
  <c r="K16" i="16"/>
  <c r="R73" i="1"/>
  <c r="M43" i="2"/>
  <c r="J43" i="2"/>
  <c r="I43" i="2"/>
  <c r="H43" i="2"/>
  <c r="D43" i="2"/>
  <c r="A43" i="2"/>
  <c r="M44" i="2"/>
  <c r="J44" i="2"/>
  <c r="I44" i="2"/>
  <c r="H44" i="2"/>
  <c r="D44" i="2"/>
  <c r="A44" i="2"/>
  <c r="M41" i="2"/>
  <c r="J41" i="2"/>
  <c r="I41" i="2"/>
  <c r="H41" i="2"/>
  <c r="D41" i="2"/>
  <c r="A41" i="2"/>
  <c r="M40" i="2"/>
  <c r="J40" i="2"/>
  <c r="I40" i="2"/>
  <c r="H40" i="2"/>
  <c r="D40" i="2"/>
  <c r="D4" i="4"/>
  <c r="M173" i="2"/>
  <c r="K173" i="2"/>
  <c r="I173" i="2"/>
  <c r="H173" i="2"/>
  <c r="D173" i="2"/>
  <c r="A173" i="2" s="1"/>
  <c r="T126" i="1"/>
  <c r="R87" i="16" l="1"/>
  <c r="L87" i="16"/>
  <c r="S87" i="16"/>
  <c r="K87" i="16"/>
  <c r="G41" i="16"/>
  <c r="U82" i="16"/>
  <c r="Y25" i="16"/>
  <c r="T25" i="16" s="1"/>
  <c r="T4" i="16"/>
  <c r="W25" i="16"/>
  <c r="L25" i="16" s="1"/>
  <c r="R87" i="17"/>
  <c r="N87" i="17" s="1"/>
  <c r="S87" i="17"/>
  <c r="K87" i="17"/>
  <c r="L87" i="17"/>
  <c r="W26" i="16"/>
  <c r="L26" i="16" s="1"/>
  <c r="Y26" i="16"/>
  <c r="T26" i="16" s="1"/>
  <c r="X26" i="16"/>
  <c r="R26" i="16" s="1"/>
  <c r="M167" i="2"/>
  <c r="K167" i="2"/>
  <c r="I167" i="2"/>
  <c r="H167" i="2"/>
  <c r="D167" i="2"/>
  <c r="A167" i="2" s="1"/>
  <c r="M166" i="2"/>
  <c r="K166" i="2"/>
  <c r="I166" i="2"/>
  <c r="H166" i="2"/>
  <c r="D166" i="2"/>
  <c r="A166" i="2" s="1"/>
  <c r="M165" i="2"/>
  <c r="K165" i="2"/>
  <c r="I165" i="2"/>
  <c r="H165" i="2"/>
  <c r="D165" i="2"/>
  <c r="A165" i="2" s="1"/>
  <c r="K116" i="2"/>
  <c r="M115" i="2"/>
  <c r="M116" i="2"/>
  <c r="I116" i="2"/>
  <c r="H116" i="2"/>
  <c r="D116" i="2"/>
  <c r="B116" i="2" s="1"/>
  <c r="D121" i="2"/>
  <c r="K44" i="1"/>
  <c r="L44" i="1" s="1"/>
  <c r="J102" i="2"/>
  <c r="I102" i="2"/>
  <c r="H102" i="2"/>
  <c r="D102" i="2"/>
  <c r="A102" i="2"/>
  <c r="K155" i="2"/>
  <c r="K156" i="2"/>
  <c r="K157" i="2"/>
  <c r="K154" i="2"/>
  <c r="I157" i="2"/>
  <c r="H157" i="2"/>
  <c r="M157" i="2"/>
  <c r="M156" i="2"/>
  <c r="M155" i="2"/>
  <c r="M154" i="2"/>
  <c r="H156" i="2"/>
  <c r="H155" i="2"/>
  <c r="H154" i="2"/>
  <c r="D157" i="2"/>
  <c r="A157" i="2" s="1"/>
  <c r="D156" i="2"/>
  <c r="A156" i="2" s="1"/>
  <c r="D155" i="2"/>
  <c r="A155" i="2" s="1"/>
  <c r="D154" i="2"/>
  <c r="A154" i="2" s="1"/>
  <c r="I156" i="2"/>
  <c r="I155" i="2"/>
  <c r="I154" i="2"/>
  <c r="N87" i="16" l="1"/>
  <c r="I70" i="16"/>
  <c r="I70" i="17"/>
  <c r="I129" i="17"/>
  <c r="I129" i="16"/>
  <c r="I126" i="16"/>
  <c r="I126" i="17"/>
  <c r="I123" i="16"/>
  <c r="T123" i="16" s="1"/>
  <c r="I123" i="17"/>
  <c r="I63" i="1"/>
  <c r="I14" i="1"/>
  <c r="U4" i="1" s="1"/>
  <c r="I70" i="1"/>
  <c r="I123" i="1"/>
  <c r="T123" i="1" s="1"/>
  <c r="I126" i="1"/>
  <c r="K126" i="1" s="1"/>
  <c r="I129" i="1"/>
  <c r="A116" i="2"/>
  <c r="S129" i="16" l="1"/>
  <c r="K129" i="16"/>
  <c r="R129" i="16"/>
  <c r="N129" i="16" s="1"/>
  <c r="R123" i="16"/>
  <c r="S123" i="16"/>
  <c r="K123" i="16"/>
  <c r="S123" i="17"/>
  <c r="R123" i="17"/>
  <c r="K123" i="17"/>
  <c r="R126" i="17"/>
  <c r="K126" i="17"/>
  <c r="S126" i="17"/>
  <c r="K126" i="16"/>
  <c r="R126" i="16"/>
  <c r="S126" i="16"/>
  <c r="R129" i="17"/>
  <c r="K129" i="17"/>
  <c r="S129" i="17"/>
  <c r="S129" i="1"/>
  <c r="T129" i="1"/>
  <c r="S126" i="1"/>
  <c r="R129" i="1"/>
  <c r="R126" i="1"/>
  <c r="K129" i="1"/>
  <c r="S123" i="1"/>
  <c r="K123" i="1"/>
  <c r="R123" i="1"/>
  <c r="N126" i="16" l="1"/>
  <c r="N123" i="17"/>
  <c r="N129" i="17"/>
  <c r="N126" i="17"/>
  <c r="N123" i="16"/>
  <c r="N129" i="1"/>
  <c r="N126" i="1"/>
  <c r="N123" i="1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3" i="2"/>
  <c r="J133" i="2"/>
  <c r="I133" i="2"/>
  <c r="H133" i="2"/>
  <c r="D133" i="2"/>
  <c r="A133" i="2" s="1"/>
  <c r="A153" i="2"/>
  <c r="K110" i="2"/>
  <c r="K109" i="2"/>
  <c r="J110" i="2"/>
  <c r="I110" i="2"/>
  <c r="H110" i="2"/>
  <c r="G110" i="2"/>
  <c r="F110" i="2"/>
  <c r="E110" i="2"/>
  <c r="D110" i="2"/>
  <c r="C110" i="2"/>
  <c r="B110" i="2"/>
  <c r="A110" i="2"/>
  <c r="A92" i="2"/>
  <c r="A93" i="2"/>
  <c r="A94" i="2"/>
  <c r="A95" i="2"/>
  <c r="A96" i="2"/>
  <c r="A97" i="2"/>
  <c r="A98" i="2"/>
  <c r="A99" i="2"/>
  <c r="A100" i="2"/>
  <c r="A101" i="2"/>
  <c r="A91" i="2"/>
  <c r="D92" i="2"/>
  <c r="D93" i="2"/>
  <c r="D94" i="2"/>
  <c r="D95" i="2"/>
  <c r="D96" i="2"/>
  <c r="D97" i="2"/>
  <c r="D98" i="2"/>
  <c r="D99" i="2"/>
  <c r="D100" i="2"/>
  <c r="D101" i="2"/>
  <c r="D91" i="2"/>
  <c r="M146" i="2"/>
  <c r="M147" i="2"/>
  <c r="M148" i="2"/>
  <c r="M149" i="2"/>
  <c r="M150" i="2"/>
  <c r="M145" i="2"/>
  <c r="J146" i="2"/>
  <c r="J147" i="2"/>
  <c r="J148" i="2"/>
  <c r="J149" i="2"/>
  <c r="J150" i="2"/>
  <c r="J145" i="2"/>
  <c r="I146" i="2"/>
  <c r="I147" i="2"/>
  <c r="I148" i="2"/>
  <c r="I149" i="2"/>
  <c r="I150" i="2"/>
  <c r="I145" i="2"/>
  <c r="H146" i="2"/>
  <c r="H147" i="2"/>
  <c r="H148" i="2"/>
  <c r="H149" i="2"/>
  <c r="H150" i="2"/>
  <c r="H145" i="2"/>
  <c r="D148" i="2"/>
  <c r="A148" i="2" s="1"/>
  <c r="D149" i="2"/>
  <c r="A149" i="2" s="1"/>
  <c r="D150" i="2"/>
  <c r="A150" i="2" s="1"/>
  <c r="D147" i="2"/>
  <c r="A147" i="2" s="1"/>
  <c r="D146" i="2"/>
  <c r="A146" i="2" s="1"/>
  <c r="D145" i="2"/>
  <c r="A145" i="2" s="1"/>
  <c r="K135" i="17" l="1"/>
  <c r="K135" i="16"/>
  <c r="I46" i="16"/>
  <c r="I46" i="17"/>
  <c r="I68" i="16"/>
  <c r="I68" i="17"/>
  <c r="I58" i="16"/>
  <c r="I58" i="17"/>
  <c r="I52" i="16"/>
  <c r="I52" i="17"/>
  <c r="I64" i="17"/>
  <c r="I64" i="16"/>
  <c r="I50" i="17"/>
  <c r="I50" i="16"/>
  <c r="I54" i="17"/>
  <c r="I54" i="16"/>
  <c r="I56" i="16"/>
  <c r="I56" i="17"/>
  <c r="I66" i="17"/>
  <c r="I66" i="16"/>
  <c r="I60" i="16"/>
  <c r="I60" i="17"/>
  <c r="I48" i="16"/>
  <c r="I48" i="17"/>
  <c r="I58" i="1"/>
  <c r="I64" i="1"/>
  <c r="I68" i="1"/>
  <c r="I66" i="1"/>
  <c r="I60" i="1"/>
  <c r="D3" i="4"/>
  <c r="L29" i="1"/>
  <c r="L135" i="1" l="1"/>
  <c r="L33" i="1"/>
  <c r="N16" i="1"/>
  <c r="L13" i="1"/>
  <c r="M134" i="2"/>
  <c r="J134" i="2"/>
  <c r="I134" i="2"/>
  <c r="H134" i="2"/>
  <c r="D134" i="2"/>
  <c r="A134" i="2" s="1"/>
  <c r="K135" i="1" l="1"/>
  <c r="Q73" i="15" l="1"/>
  <c r="R73" i="15" s="1"/>
  <c r="Q147" i="15"/>
  <c r="R147" i="15" s="1"/>
  <c r="Q146" i="15"/>
  <c r="R146" i="15" s="1"/>
  <c r="Q145" i="15"/>
  <c r="R145" i="15" s="1"/>
  <c r="Q71" i="15"/>
  <c r="R71" i="15" s="1"/>
  <c r="Q144" i="15"/>
  <c r="R144" i="15" s="1"/>
  <c r="Q148" i="15"/>
  <c r="R148" i="15" s="1"/>
  <c r="X87" i="2" l="1"/>
  <c r="V87" i="2"/>
  <c r="R87" i="2"/>
  <c r="Q87" i="2"/>
  <c r="P87" i="2"/>
  <c r="M87" i="2"/>
  <c r="J87" i="2"/>
  <c r="I87" i="2"/>
  <c r="H87" i="2"/>
  <c r="D87" i="2"/>
  <c r="A87" i="2" s="1"/>
  <c r="A70" i="2"/>
  <c r="N70" i="2" s="1"/>
  <c r="D70" i="2"/>
  <c r="H70" i="2"/>
  <c r="I70" i="2"/>
  <c r="J70" i="2"/>
  <c r="M70" i="2"/>
  <c r="O70" i="2"/>
  <c r="P70" i="2"/>
  <c r="R70" i="2"/>
  <c r="A71" i="2"/>
  <c r="N71" i="2" s="1"/>
  <c r="D71" i="2"/>
  <c r="H71" i="2"/>
  <c r="I71" i="2"/>
  <c r="J71" i="2"/>
  <c r="M71" i="2"/>
  <c r="O71" i="2"/>
  <c r="P71" i="2"/>
  <c r="R71" i="2"/>
  <c r="A72" i="2"/>
  <c r="N72" i="2" s="1"/>
  <c r="D72" i="2"/>
  <c r="H72" i="2"/>
  <c r="I72" i="2"/>
  <c r="J72" i="2"/>
  <c r="M72" i="2"/>
  <c r="O72" i="2"/>
  <c r="P72" i="2"/>
  <c r="R72" i="2"/>
  <c r="A73" i="2"/>
  <c r="N73" i="2" s="1"/>
  <c r="D73" i="2"/>
  <c r="H73" i="2"/>
  <c r="I73" i="2"/>
  <c r="J73" i="2"/>
  <c r="M73" i="2"/>
  <c r="O73" i="2"/>
  <c r="P73" i="2"/>
  <c r="R73" i="2"/>
  <c r="A74" i="2"/>
  <c r="N74" i="2" s="1"/>
  <c r="D74" i="2"/>
  <c r="H74" i="2"/>
  <c r="I74" i="2"/>
  <c r="J74" i="2"/>
  <c r="M74" i="2"/>
  <c r="O74" i="2"/>
  <c r="P74" i="2"/>
  <c r="R74" i="2"/>
  <c r="A75" i="2"/>
  <c r="N75" i="2" s="1"/>
  <c r="D75" i="2"/>
  <c r="H75" i="2"/>
  <c r="I75" i="2"/>
  <c r="J75" i="2"/>
  <c r="M75" i="2"/>
  <c r="O75" i="2"/>
  <c r="P75" i="2"/>
  <c r="R75" i="2"/>
  <c r="N67" i="2"/>
  <c r="N57" i="2"/>
  <c r="R69" i="2"/>
  <c r="P69" i="2"/>
  <c r="O69" i="2"/>
  <c r="R68" i="2"/>
  <c r="P68" i="2"/>
  <c r="O68" i="2"/>
  <c r="R67" i="2"/>
  <c r="O67" i="2"/>
  <c r="R65" i="2"/>
  <c r="O65" i="2"/>
  <c r="R64" i="2"/>
  <c r="O64" i="2"/>
  <c r="R63" i="2"/>
  <c r="O63" i="2"/>
  <c r="R62" i="2"/>
  <c r="O62" i="2"/>
  <c r="R61" i="2"/>
  <c r="O61" i="2"/>
  <c r="R60" i="2"/>
  <c r="O60" i="2"/>
  <c r="R59" i="2"/>
  <c r="O59" i="2"/>
  <c r="R58" i="2"/>
  <c r="O58" i="2"/>
  <c r="R57" i="2"/>
  <c r="O57" i="2"/>
  <c r="R66" i="2"/>
  <c r="O66" i="2"/>
  <c r="A66" i="2"/>
  <c r="N66" i="2" s="1"/>
  <c r="A59" i="2"/>
  <c r="N59" i="2" s="1"/>
  <c r="A60" i="2"/>
  <c r="N60" i="2" s="1"/>
  <c r="A61" i="2"/>
  <c r="N61" i="2" s="1"/>
  <c r="A62" i="2"/>
  <c r="N62" i="2" s="1"/>
  <c r="A63" i="2"/>
  <c r="N63" i="2" s="1"/>
  <c r="A64" i="2"/>
  <c r="N64" i="2" s="1"/>
  <c r="A65" i="2"/>
  <c r="N65" i="2" s="1"/>
  <c r="A68" i="2"/>
  <c r="N68" i="2" s="1"/>
  <c r="A69" i="2"/>
  <c r="N69" i="2" s="1"/>
  <c r="A58" i="2"/>
  <c r="A27" i="2"/>
  <c r="A28" i="2"/>
  <c r="A29" i="2"/>
  <c r="A30" i="2"/>
  <c r="A31" i="2"/>
  <c r="A32" i="2"/>
  <c r="A33" i="2"/>
  <c r="A34" i="2"/>
  <c r="A35" i="2"/>
  <c r="A36" i="2"/>
  <c r="A37" i="2"/>
  <c r="A26" i="2"/>
  <c r="D33" i="2"/>
  <c r="D34" i="2"/>
  <c r="D35" i="2"/>
  <c r="D36" i="2"/>
  <c r="D37" i="2"/>
  <c r="A25" i="2"/>
  <c r="M58" i="2"/>
  <c r="M59" i="2"/>
  <c r="M57" i="2"/>
  <c r="J58" i="2"/>
  <c r="J59" i="2"/>
  <c r="J57" i="2"/>
  <c r="I58" i="2"/>
  <c r="I59" i="2"/>
  <c r="I57" i="2"/>
  <c r="H58" i="2"/>
  <c r="H59" i="2"/>
  <c r="H57" i="2"/>
  <c r="D59" i="2"/>
  <c r="D58" i="2"/>
  <c r="D57" i="2"/>
  <c r="N58" i="2" l="1"/>
  <c r="M37" i="2"/>
  <c r="J37" i="2"/>
  <c r="I37" i="2"/>
  <c r="H37" i="2"/>
  <c r="M36" i="2"/>
  <c r="J36" i="2"/>
  <c r="I36" i="2"/>
  <c r="H36" i="2"/>
  <c r="M35" i="2"/>
  <c r="J35" i="2"/>
  <c r="I35" i="2"/>
  <c r="H35" i="2"/>
  <c r="M34" i="2"/>
  <c r="J34" i="2"/>
  <c r="I34" i="2"/>
  <c r="H34" i="2"/>
  <c r="M33" i="2"/>
  <c r="J33" i="2"/>
  <c r="I33" i="2"/>
  <c r="H33" i="2"/>
  <c r="D136" i="2"/>
  <c r="A136" i="2" s="1"/>
  <c r="E39" i="22" s="1"/>
  <c r="M111" i="2" l="1"/>
  <c r="L111" i="2"/>
  <c r="J111" i="2"/>
  <c r="I111" i="2"/>
  <c r="H111" i="2"/>
  <c r="G111" i="2"/>
  <c r="F111" i="2"/>
  <c r="E111" i="2"/>
  <c r="D111" i="2"/>
  <c r="C111" i="2"/>
  <c r="B111" i="2"/>
  <c r="D137" i="2"/>
  <c r="A137" i="2" s="1"/>
  <c r="E42" i="22" s="1"/>
  <c r="D138" i="2"/>
  <c r="A138" i="2" s="1"/>
  <c r="E45" i="22" s="1"/>
  <c r="D139" i="2"/>
  <c r="D140" i="2"/>
  <c r="D141" i="2"/>
  <c r="D115" i="2" l="1"/>
  <c r="D82" i="2"/>
  <c r="A82" i="2" s="1"/>
  <c r="D81" i="2"/>
  <c r="A81" i="2" s="1"/>
  <c r="D83" i="2"/>
  <c r="A83" i="2" s="1"/>
  <c r="D84" i="2"/>
  <c r="D86" i="2"/>
  <c r="A86" i="2" s="1"/>
  <c r="D80" i="2"/>
  <c r="A80" i="2" s="1"/>
  <c r="H80" i="2"/>
  <c r="I80" i="2"/>
  <c r="J80" i="2"/>
  <c r="M80" i="2"/>
  <c r="P80" i="2"/>
  <c r="Q80" i="2"/>
  <c r="R80" i="2"/>
  <c r="V80" i="2"/>
  <c r="X80" i="2"/>
  <c r="X86" i="2"/>
  <c r="V86" i="2"/>
  <c r="R86" i="2"/>
  <c r="Q86" i="2"/>
  <c r="P86" i="2"/>
  <c r="M86" i="2"/>
  <c r="J86" i="2"/>
  <c r="I86" i="2"/>
  <c r="H86" i="2"/>
  <c r="X85" i="2"/>
  <c r="R85" i="2"/>
  <c r="Q85" i="2"/>
  <c r="M85" i="2"/>
  <c r="L85" i="2"/>
  <c r="I85" i="2"/>
  <c r="X82" i="2"/>
  <c r="V82" i="2"/>
  <c r="R82" i="2"/>
  <c r="Q82" i="2"/>
  <c r="P82" i="2"/>
  <c r="M82" i="2"/>
  <c r="J82" i="2"/>
  <c r="I82" i="2"/>
  <c r="H82" i="2"/>
  <c r="X81" i="2"/>
  <c r="W81" i="2"/>
  <c r="R81" i="2"/>
  <c r="Q81" i="2"/>
  <c r="P81" i="2"/>
  <c r="M81" i="2"/>
  <c r="J81" i="2"/>
  <c r="I81" i="2"/>
  <c r="H81" i="2"/>
  <c r="H83" i="2"/>
  <c r="I83" i="2"/>
  <c r="J83" i="2"/>
  <c r="M83" i="2"/>
  <c r="P83" i="2"/>
  <c r="Q83" i="2"/>
  <c r="R83" i="2"/>
  <c r="W83" i="2"/>
  <c r="X83" i="2"/>
  <c r="K30" i="16" l="1"/>
  <c r="K30" i="17"/>
  <c r="R30" i="16"/>
  <c r="N30" i="16" s="1"/>
  <c r="R30" i="17"/>
  <c r="N30" i="17" s="1"/>
  <c r="K37" i="17"/>
  <c r="R37" i="16"/>
  <c r="N37" i="16" s="1"/>
  <c r="K37" i="16"/>
  <c r="R37" i="17"/>
  <c r="N37" i="17" s="1"/>
  <c r="R37" i="1"/>
  <c r="N37" i="1" s="1"/>
  <c r="K37" i="1"/>
  <c r="S38" i="1"/>
  <c r="S33" i="1"/>
  <c r="R29" i="1"/>
  <c r="S37" i="1"/>
  <c r="S34" i="1"/>
  <c r="S30" i="1"/>
  <c r="S29" i="1"/>
  <c r="K30" i="1"/>
  <c r="I52" i="1"/>
  <c r="I46" i="1"/>
  <c r="A115" i="2" l="1"/>
  <c r="H115" i="2"/>
  <c r="I41" i="16" l="1"/>
  <c r="I41" i="17"/>
  <c r="W41" i="16"/>
  <c r="R41" i="17"/>
  <c r="S41" i="17"/>
  <c r="R41" i="16"/>
  <c r="S41" i="16"/>
  <c r="I41" i="1"/>
  <c r="B115" i="2"/>
  <c r="W41" i="17" l="1"/>
  <c r="N41" i="16"/>
  <c r="N41" i="17"/>
  <c r="W41" i="1"/>
  <c r="R41" i="1"/>
  <c r="S41" i="1"/>
  <c r="I16" i="2"/>
  <c r="N41" i="1" l="1"/>
  <c r="J101" i="2"/>
  <c r="J100" i="2"/>
  <c r="J97" i="2"/>
  <c r="J96" i="2"/>
  <c r="J69" i="2"/>
  <c r="M68" i="2"/>
  <c r="J68" i="2"/>
  <c r="I68" i="2"/>
  <c r="H68" i="2"/>
  <c r="D68" i="2"/>
  <c r="M67" i="2"/>
  <c r="J67" i="2"/>
  <c r="I67" i="2"/>
  <c r="H67" i="2"/>
  <c r="D67" i="2"/>
  <c r="M66" i="2"/>
  <c r="J66" i="2"/>
  <c r="I66" i="2"/>
  <c r="H66" i="2"/>
  <c r="D66" i="2"/>
  <c r="M65" i="2"/>
  <c r="J65" i="2"/>
  <c r="I65" i="2"/>
  <c r="H65" i="2"/>
  <c r="D65" i="2"/>
  <c r="M64" i="2"/>
  <c r="J64" i="2"/>
  <c r="I64" i="2"/>
  <c r="H64" i="2"/>
  <c r="D64" i="2"/>
  <c r="I115" i="2" l="1"/>
  <c r="G115" i="2"/>
  <c r="L41" i="1" l="1"/>
  <c r="K41" i="1" s="1"/>
  <c r="V41" i="1" s="1"/>
  <c r="X41" i="1" s="1"/>
  <c r="L41" i="16"/>
  <c r="K41" i="16" s="1"/>
  <c r="V41" i="16" s="1"/>
  <c r="X41" i="16" s="1"/>
  <c r="L41" i="17"/>
  <c r="K41" i="17" s="1"/>
  <c r="V41" i="17" s="1"/>
  <c r="X41" i="17" s="1"/>
  <c r="M114" i="2"/>
  <c r="L114" i="2"/>
  <c r="I114" i="2"/>
  <c r="G114" i="2"/>
  <c r="M16" i="2" l="1"/>
  <c r="K16" i="2"/>
  <c r="H16" i="2"/>
  <c r="D16" i="2"/>
  <c r="M8" i="2"/>
  <c r="J8" i="2"/>
  <c r="I8" i="2"/>
  <c r="H8" i="2"/>
  <c r="D8" i="2"/>
  <c r="M124" i="2"/>
  <c r="L124" i="2"/>
  <c r="I124" i="2"/>
  <c r="G124" i="2"/>
  <c r="M125" i="2"/>
  <c r="K125" i="2"/>
  <c r="I125" i="2"/>
  <c r="H125" i="2"/>
  <c r="M141" i="2" l="1"/>
  <c r="J141" i="2"/>
  <c r="I141" i="2"/>
  <c r="H141" i="2"/>
  <c r="J60" i="2" l="1"/>
  <c r="J61" i="2"/>
  <c r="J62" i="2"/>
  <c r="J63" i="2"/>
  <c r="J24" i="2"/>
  <c r="J25" i="2"/>
  <c r="J26" i="2"/>
  <c r="J27" i="2"/>
  <c r="J28" i="2"/>
  <c r="J29" i="2"/>
  <c r="J30" i="2"/>
  <c r="J31" i="2"/>
  <c r="J32" i="2"/>
  <c r="X25" i="16" l="1"/>
  <c r="R25" i="16" s="1"/>
  <c r="N25" i="16" s="1"/>
  <c r="X25" i="17"/>
  <c r="R25" i="17" s="1"/>
  <c r="N25" i="17" s="1"/>
  <c r="H140" i="2"/>
  <c r="H139" i="2"/>
  <c r="H138" i="2"/>
  <c r="H137" i="2"/>
  <c r="H136" i="2"/>
  <c r="I140" i="2"/>
  <c r="I139" i="2"/>
  <c r="I138" i="2"/>
  <c r="I137" i="2"/>
  <c r="I136" i="2"/>
  <c r="J140" i="2"/>
  <c r="J139" i="2"/>
  <c r="J138" i="2"/>
  <c r="J137" i="2"/>
  <c r="J136" i="2"/>
  <c r="M140" i="2"/>
  <c r="M139" i="2"/>
  <c r="M138" i="2"/>
  <c r="M137" i="2"/>
  <c r="M136" i="2"/>
  <c r="H94" i="2" l="1"/>
  <c r="I94" i="2"/>
  <c r="J94" i="2"/>
  <c r="M94" i="2"/>
  <c r="H95" i="2"/>
  <c r="I95" i="2"/>
  <c r="J95" i="2"/>
  <c r="M95" i="2"/>
  <c r="H96" i="2"/>
  <c r="I96" i="2"/>
  <c r="M96" i="2"/>
  <c r="H97" i="2"/>
  <c r="I97" i="2"/>
  <c r="M97" i="2"/>
  <c r="H98" i="2"/>
  <c r="I98" i="2"/>
  <c r="J98" i="2"/>
  <c r="M98" i="2"/>
  <c r="I48" i="1"/>
  <c r="K107" i="2"/>
  <c r="I107" i="2"/>
  <c r="H107" i="2"/>
  <c r="D107" i="2"/>
  <c r="K106" i="2"/>
  <c r="I106" i="2"/>
  <c r="H106" i="2"/>
  <c r="D106" i="2"/>
  <c r="M107" i="2"/>
  <c r="M106" i="2"/>
  <c r="K76" i="17" l="1"/>
  <c r="K76" i="16"/>
  <c r="S76" i="17"/>
  <c r="S76" i="16"/>
  <c r="K76" i="1"/>
  <c r="S76" i="1"/>
  <c r="I56" i="1"/>
  <c r="R56" i="1" s="1"/>
  <c r="N56" i="1" s="1"/>
  <c r="I54" i="1"/>
  <c r="M20" i="2"/>
  <c r="J20" i="2"/>
  <c r="I20" i="2"/>
  <c r="H20" i="2"/>
  <c r="D20" i="2"/>
  <c r="A20" i="2" s="1"/>
  <c r="S108" i="17" l="1"/>
  <c r="S102" i="16"/>
  <c r="K117" i="16"/>
  <c r="L93" i="16"/>
  <c r="S90" i="17"/>
  <c r="T102" i="16"/>
  <c r="R108" i="17"/>
  <c r="N108" i="17" s="1"/>
  <c r="R102" i="16"/>
  <c r="N102" i="16" s="1"/>
  <c r="R93" i="16"/>
  <c r="T114" i="16"/>
  <c r="S117" i="17"/>
  <c r="T108" i="16"/>
  <c r="L108" i="17"/>
  <c r="L102" i="16"/>
  <c r="T99" i="17"/>
  <c r="K90" i="16"/>
  <c r="T93" i="17"/>
  <c r="L93" i="17"/>
  <c r="R111" i="17"/>
  <c r="K108" i="17"/>
  <c r="T120" i="16"/>
  <c r="K102" i="16"/>
  <c r="K93" i="16"/>
  <c r="S108" i="16"/>
  <c r="R90" i="17"/>
  <c r="N90" i="17" s="1"/>
  <c r="S120" i="16"/>
  <c r="L96" i="16"/>
  <c r="K102" i="17"/>
  <c r="S96" i="17"/>
  <c r="R111" i="16"/>
  <c r="N111" i="16" s="1"/>
  <c r="K108" i="16"/>
  <c r="T37" i="17"/>
  <c r="R120" i="16"/>
  <c r="N120" i="16" s="1"/>
  <c r="T99" i="16"/>
  <c r="S96" i="16"/>
  <c r="T117" i="16"/>
  <c r="N118" i="16" s="1"/>
  <c r="L117" i="16"/>
  <c r="R90" i="16"/>
  <c r="T37" i="16"/>
  <c r="K117" i="17"/>
  <c r="L114" i="17"/>
  <c r="L90" i="17"/>
  <c r="T108" i="17"/>
  <c r="L120" i="16"/>
  <c r="K99" i="16"/>
  <c r="L96" i="17"/>
  <c r="K120" i="16"/>
  <c r="R114" i="16"/>
  <c r="R93" i="17"/>
  <c r="K114" i="17"/>
  <c r="S114" i="16"/>
  <c r="K99" i="17"/>
  <c r="S111" i="16"/>
  <c r="T90" i="17"/>
  <c r="K96" i="16"/>
  <c r="L114" i="16"/>
  <c r="K96" i="17"/>
  <c r="L111" i="16"/>
  <c r="S117" i="16"/>
  <c r="T93" i="16"/>
  <c r="S93" i="16"/>
  <c r="L111" i="17"/>
  <c r="T102" i="17"/>
  <c r="R117" i="16"/>
  <c r="N117" i="16" s="1"/>
  <c r="L102" i="17"/>
  <c r="S114" i="17"/>
  <c r="T111" i="17"/>
  <c r="K111" i="17"/>
  <c r="S102" i="17"/>
  <c r="K114" i="16"/>
  <c r="R117" i="17"/>
  <c r="S93" i="17"/>
  <c r="R108" i="16"/>
  <c r="R102" i="17"/>
  <c r="S90" i="16"/>
  <c r="L90" i="16"/>
  <c r="L117" i="17"/>
  <c r="T120" i="17"/>
  <c r="T111" i="16"/>
  <c r="S120" i="17"/>
  <c r="T90" i="16"/>
  <c r="T117" i="17"/>
  <c r="N118" i="17" s="1"/>
  <c r="T114" i="17"/>
  <c r="R120" i="17"/>
  <c r="N120" i="17" s="1"/>
  <c r="K90" i="17"/>
  <c r="L120" i="17"/>
  <c r="K111" i="16"/>
  <c r="L108" i="16"/>
  <c r="S111" i="17"/>
  <c r="K120" i="17"/>
  <c r="R114" i="17"/>
  <c r="K93" i="17"/>
  <c r="S22" i="16"/>
  <c r="S19" i="17"/>
  <c r="S19" i="16"/>
  <c r="R19" i="17"/>
  <c r="S22" i="17"/>
  <c r="R19" i="16"/>
  <c r="R99" i="17"/>
  <c r="N99" i="17" s="1"/>
  <c r="L99" i="16"/>
  <c r="L99" i="17"/>
  <c r="R99" i="16"/>
  <c r="N99" i="16" s="1"/>
  <c r="T30" i="17"/>
  <c r="T30" i="16"/>
  <c r="R96" i="17"/>
  <c r="R96" i="16"/>
  <c r="T96" i="16"/>
  <c r="T96" i="17"/>
  <c r="L22" i="1"/>
  <c r="L96" i="1"/>
  <c r="L90" i="1"/>
  <c r="L102" i="1"/>
  <c r="L108" i="1"/>
  <c r="T37" i="1"/>
  <c r="L120" i="1"/>
  <c r="L111" i="1"/>
  <c r="S19" i="1"/>
  <c r="T19" i="1" s="1"/>
  <c r="R19" i="1"/>
  <c r="S22" i="1"/>
  <c r="M5" i="2"/>
  <c r="I5" i="2"/>
  <c r="H5" i="2"/>
  <c r="D5" i="2"/>
  <c r="N102" i="17" l="1"/>
  <c r="N114" i="17"/>
  <c r="N96" i="16"/>
  <c r="N93" i="17"/>
  <c r="T19" i="17"/>
  <c r="T19" i="16"/>
  <c r="N93" i="16"/>
  <c r="N108" i="16"/>
  <c r="N111" i="17"/>
  <c r="N117" i="17"/>
  <c r="N96" i="17"/>
  <c r="N90" i="16"/>
  <c r="N114" i="16"/>
  <c r="K16" i="1"/>
  <c r="U82" i="1" s="1"/>
  <c r="S7" i="1" a="1"/>
  <c r="S7" i="1" s="1"/>
  <c r="L28" i="1"/>
  <c r="T30" i="1" s="1"/>
  <c r="R22" i="1"/>
  <c r="V13" i="1"/>
  <c r="L99" i="1" s="1"/>
  <c r="W14" i="1"/>
  <c r="L34" i="1"/>
  <c r="I16" i="1"/>
  <c r="H92" i="2"/>
  <c r="I92" i="2"/>
  <c r="J92" i="2"/>
  <c r="M92" i="2"/>
  <c r="H91" i="2"/>
  <c r="I91" i="2"/>
  <c r="J91" i="2"/>
  <c r="M91" i="2"/>
  <c r="H99" i="2"/>
  <c r="I99" i="2"/>
  <c r="J99" i="2"/>
  <c r="M99" i="2"/>
  <c r="H100" i="2"/>
  <c r="I100" i="2"/>
  <c r="M100" i="2"/>
  <c r="H101" i="2"/>
  <c r="I101" i="2"/>
  <c r="M101" i="2"/>
  <c r="M102" i="2"/>
  <c r="X79" i="2"/>
  <c r="R79" i="2"/>
  <c r="Q79" i="2"/>
  <c r="K116" i="1" l="1"/>
  <c r="K113" i="1"/>
  <c r="K104" i="1"/>
  <c r="K101" i="1"/>
  <c r="K92" i="1"/>
  <c r="K86" i="1"/>
  <c r="K87" i="1" s="1"/>
  <c r="L19" i="1"/>
  <c r="L24" i="1"/>
  <c r="V82" i="20"/>
  <c r="V48" i="20"/>
  <c r="X48" i="20"/>
  <c r="X82" i="20"/>
  <c r="W48" i="20"/>
  <c r="W82" i="20"/>
  <c r="R30" i="1"/>
  <c r="K95" i="1"/>
  <c r="M69" i="2"/>
  <c r="I69" i="2"/>
  <c r="H69" i="2"/>
  <c r="D69" i="2"/>
  <c r="M63" i="2"/>
  <c r="I63" i="2"/>
  <c r="H63" i="2"/>
  <c r="D63" i="2"/>
  <c r="M62" i="2"/>
  <c r="I62" i="2"/>
  <c r="H62" i="2"/>
  <c r="D62" i="2"/>
  <c r="M61" i="2"/>
  <c r="I61" i="2"/>
  <c r="H61" i="2"/>
  <c r="D61" i="2"/>
  <c r="M60" i="2"/>
  <c r="I60" i="2"/>
  <c r="H60" i="2"/>
  <c r="D60" i="2"/>
  <c r="M31" i="2"/>
  <c r="I31" i="2"/>
  <c r="H31" i="2"/>
  <c r="D31" i="2"/>
  <c r="Y26" i="1" l="1"/>
  <c r="W26" i="1"/>
  <c r="L26" i="1" s="1"/>
  <c r="X26" i="1"/>
  <c r="R26" i="1" s="1"/>
  <c r="L87" i="1"/>
  <c r="S87" i="1"/>
  <c r="R87" i="1"/>
  <c r="W25" i="1"/>
  <c r="L25" i="1" s="1"/>
  <c r="X25" i="1"/>
  <c r="R25" i="1" s="1"/>
  <c r="Y25" i="1"/>
  <c r="T25" i="1" s="1"/>
  <c r="T26" i="1"/>
  <c r="T4" i="1"/>
  <c r="S4" i="1"/>
  <c r="J129" i="2"/>
  <c r="I129" i="2"/>
  <c r="H129" i="2"/>
  <c r="N87" i="1" l="1"/>
  <c r="N25" i="1"/>
  <c r="N22" i="1"/>
  <c r="X84" i="2" l="1"/>
  <c r="R84" i="2"/>
  <c r="Q84" i="2"/>
  <c r="M32" i="2" l="1"/>
  <c r="M30" i="2"/>
  <c r="M29" i="2"/>
  <c r="M28" i="2"/>
  <c r="M27" i="2"/>
  <c r="M26" i="2"/>
  <c r="M25" i="2"/>
  <c r="M24" i="2"/>
  <c r="I32" i="2"/>
  <c r="H32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D24" i="2"/>
  <c r="D25" i="2"/>
  <c r="D26" i="2"/>
  <c r="D27" i="2"/>
  <c r="D28" i="2"/>
  <c r="D29" i="2"/>
  <c r="D30" i="2"/>
  <c r="D32" i="2"/>
  <c r="M19" i="2"/>
  <c r="L19" i="2"/>
  <c r="I19" i="2"/>
  <c r="D129" i="2"/>
  <c r="A129" i="2" s="1"/>
  <c r="A84" i="2"/>
  <c r="K121" i="2"/>
  <c r="I121" i="2"/>
  <c r="H121" i="2"/>
  <c r="J93" i="2"/>
  <c r="I93" i="2"/>
  <c r="H93" i="2"/>
  <c r="J84" i="2"/>
  <c r="I84" i="2"/>
  <c r="H84" i="2"/>
  <c r="M129" i="2"/>
  <c r="M121" i="2"/>
  <c r="M93" i="2"/>
  <c r="M84" i="2"/>
  <c r="H3" i="2"/>
  <c r="D3" i="2"/>
  <c r="I3" i="2"/>
  <c r="J3" i="2"/>
  <c r="K22" i="17" l="1"/>
  <c r="K22" i="16"/>
  <c r="R13" i="16"/>
  <c r="N13" i="16" s="1"/>
  <c r="R13" i="17"/>
  <c r="N13" i="17" s="1"/>
  <c r="T22" i="1"/>
  <c r="T22" i="16"/>
  <c r="T22" i="17"/>
  <c r="S73" i="16"/>
  <c r="S73" i="17"/>
  <c r="S73" i="1"/>
  <c r="N73" i="1" s="1"/>
  <c r="R38" i="16"/>
  <c r="N38" i="16" s="1"/>
  <c r="R38" i="17"/>
  <c r="N38" i="17" s="1"/>
  <c r="K38" i="17"/>
  <c r="K38" i="16"/>
  <c r="K34" i="16"/>
  <c r="R34" i="16"/>
  <c r="N34" i="16" s="1"/>
  <c r="T34" i="17"/>
  <c r="R34" i="17"/>
  <c r="N34" i="17" s="1"/>
  <c r="T34" i="16"/>
  <c r="K34" i="17"/>
  <c r="T38" i="16"/>
  <c r="T38" i="17"/>
  <c r="J6" i="2"/>
  <c r="J7" i="2"/>
  <c r="K22" i="1"/>
  <c r="J5" i="2"/>
  <c r="R132" i="1"/>
  <c r="N132" i="1" s="1"/>
  <c r="S132" i="1"/>
  <c r="R38" i="1"/>
  <c r="N38" i="1" s="1"/>
  <c r="K38" i="1"/>
  <c r="K34" i="1"/>
  <c r="R34" i="1"/>
  <c r="N34" i="1" s="1"/>
  <c r="T38" i="1"/>
  <c r="T34" i="1"/>
  <c r="J4" i="2"/>
  <c r="G41" i="1"/>
  <c r="N30" i="1"/>
  <c r="I50" i="1"/>
  <c r="N73" i="17" l="1"/>
  <c r="N73" i="16"/>
  <c r="R13" i="1"/>
  <c r="J110" i="1"/>
  <c r="J113" i="1"/>
  <c r="J107" i="1"/>
  <c r="J119" i="1"/>
  <c r="J116" i="1"/>
  <c r="K15" i="1"/>
  <c r="J101" i="1"/>
  <c r="J92" i="1"/>
  <c r="J95" i="1"/>
  <c r="M120" i="2" l="1"/>
  <c r="L120" i="2"/>
  <c r="I120" i="2"/>
  <c r="M128" i="2"/>
  <c r="L128" i="2"/>
  <c r="I128" i="2"/>
  <c r="G128" i="2"/>
  <c r="M119" i="2"/>
  <c r="L119" i="2"/>
  <c r="I119" i="2"/>
  <c r="G119" i="2"/>
  <c r="M105" i="2"/>
  <c r="L105" i="2"/>
  <c r="I105" i="2"/>
  <c r="G105" i="2"/>
  <c r="M90" i="2"/>
  <c r="L90" i="2"/>
  <c r="I90" i="2"/>
  <c r="G90" i="2"/>
  <c r="A90" i="2"/>
  <c r="M79" i="2"/>
  <c r="L79" i="2"/>
  <c r="I79" i="2"/>
  <c r="T33" i="16" l="1"/>
  <c r="T33" i="17"/>
  <c r="T29" i="17"/>
  <c r="T29" i="16"/>
  <c r="K33" i="17"/>
  <c r="K29" i="16"/>
  <c r="K29" i="17"/>
  <c r="K33" i="16"/>
  <c r="K132" i="17"/>
  <c r="K132" i="16"/>
  <c r="L93" i="1"/>
  <c r="R70" i="17"/>
  <c r="N70" i="17" s="1"/>
  <c r="S70" i="17"/>
  <c r="R70" i="16"/>
  <c r="N70" i="16" s="1"/>
  <c r="S70" i="16"/>
  <c r="S66" i="17"/>
  <c r="S68" i="17"/>
  <c r="S66" i="16"/>
  <c r="S58" i="17"/>
  <c r="S52" i="17"/>
  <c r="S46" i="17"/>
  <c r="S64" i="17"/>
  <c r="R60" i="17"/>
  <c r="S48" i="17"/>
  <c r="S56" i="16"/>
  <c r="S50" i="17"/>
  <c r="S48" i="16"/>
  <c r="S58" i="16"/>
  <c r="S52" i="16"/>
  <c r="S54" i="16"/>
  <c r="R60" i="16"/>
  <c r="N60" i="16" s="1"/>
  <c r="S46" i="16"/>
  <c r="S56" i="17"/>
  <c r="S50" i="16"/>
  <c r="S68" i="16"/>
  <c r="S64" i="16"/>
  <c r="S54" i="17"/>
  <c r="R58" i="16"/>
  <c r="N58" i="16" s="1"/>
  <c r="R68" i="16"/>
  <c r="N68" i="16" s="1"/>
  <c r="R58" i="17"/>
  <c r="N58" i="17" s="1"/>
  <c r="R66" i="17"/>
  <c r="N66" i="17" s="1"/>
  <c r="R66" i="16"/>
  <c r="N66" i="16" s="1"/>
  <c r="R68" i="17"/>
  <c r="N68" i="17" s="1"/>
  <c r="K64" i="16"/>
  <c r="R52" i="17"/>
  <c r="N52" i="17" s="1"/>
  <c r="K56" i="17"/>
  <c r="K64" i="17"/>
  <c r="K56" i="16"/>
  <c r="K52" i="17"/>
  <c r="R64" i="16"/>
  <c r="N64" i="16" s="1"/>
  <c r="K58" i="16"/>
  <c r="R52" i="16"/>
  <c r="N52" i="16" s="1"/>
  <c r="K54" i="16"/>
  <c r="R54" i="16"/>
  <c r="N54" i="16" s="1"/>
  <c r="R64" i="17"/>
  <c r="N64" i="17" s="1"/>
  <c r="R54" i="17"/>
  <c r="N54" i="17" s="1"/>
  <c r="K52" i="16"/>
  <c r="K58" i="17"/>
  <c r="K54" i="17"/>
  <c r="K66" i="17"/>
  <c r="K66" i="16"/>
  <c r="R46" i="17"/>
  <c r="K48" i="17"/>
  <c r="K60" i="17"/>
  <c r="K68" i="16"/>
  <c r="K60" i="16"/>
  <c r="K68" i="17"/>
  <c r="S60" i="16"/>
  <c r="R46" i="16"/>
  <c r="R48" i="17"/>
  <c r="N48" i="17" s="1"/>
  <c r="K48" i="16"/>
  <c r="S60" i="17"/>
  <c r="R48" i="16"/>
  <c r="N48" i="16" s="1"/>
  <c r="K70" i="16"/>
  <c r="K70" i="17"/>
  <c r="K46" i="16"/>
  <c r="K46" i="17"/>
  <c r="T132" i="16"/>
  <c r="T70" i="17"/>
  <c r="T60" i="17"/>
  <c r="T56" i="17"/>
  <c r="T41" i="17"/>
  <c r="T76" i="17"/>
  <c r="T46" i="16"/>
  <c r="L105" i="16"/>
  <c r="L132" i="17"/>
  <c r="T73" i="16"/>
  <c r="T66" i="17"/>
  <c r="T54" i="16"/>
  <c r="T54" i="17"/>
  <c r="T41" i="16"/>
  <c r="T87" i="16"/>
  <c r="T87" i="17"/>
  <c r="T50" i="16"/>
  <c r="T105" i="17"/>
  <c r="S105" i="16"/>
  <c r="T52" i="16"/>
  <c r="K105" i="17"/>
  <c r="R105" i="17"/>
  <c r="N105" i="17" s="1"/>
  <c r="S105" i="17"/>
  <c r="T66" i="16"/>
  <c r="T58" i="16"/>
  <c r="T64" i="16"/>
  <c r="T48" i="17"/>
  <c r="T46" i="17"/>
  <c r="T48" i="16"/>
  <c r="T60" i="16"/>
  <c r="T76" i="16"/>
  <c r="T70" i="16"/>
  <c r="T50" i="17"/>
  <c r="L132" i="16"/>
  <c r="T52" i="17"/>
  <c r="K50" i="16"/>
  <c r="T132" i="17"/>
  <c r="T58" i="17"/>
  <c r="K50" i="17"/>
  <c r="T73" i="17"/>
  <c r="T105" i="16"/>
  <c r="T64" i="17"/>
  <c r="T68" i="17"/>
  <c r="R50" i="16"/>
  <c r="N50" i="16" s="1"/>
  <c r="R105" i="16"/>
  <c r="R50" i="17"/>
  <c r="N50" i="17" s="1"/>
  <c r="T68" i="16"/>
  <c r="T56" i="16"/>
  <c r="L105" i="17"/>
  <c r="K105" i="16"/>
  <c r="L73" i="1"/>
  <c r="K73" i="1" s="1"/>
  <c r="L73" i="17"/>
  <c r="K73" i="17" s="1"/>
  <c r="L73" i="16"/>
  <c r="K73" i="16" s="1"/>
  <c r="L117" i="1"/>
  <c r="T117" i="1"/>
  <c r="N118" i="1" s="1"/>
  <c r="K117" i="1"/>
  <c r="L114" i="1"/>
  <c r="R117" i="1"/>
  <c r="S117" i="1"/>
  <c r="T105" i="1"/>
  <c r="S105" i="1"/>
  <c r="R105" i="1"/>
  <c r="L105" i="1"/>
  <c r="K105" i="1"/>
  <c r="K33" i="1"/>
  <c r="S70" i="1"/>
  <c r="R70" i="1"/>
  <c r="N70" i="1" s="1"/>
  <c r="K70" i="1"/>
  <c r="T70" i="1"/>
  <c r="L132" i="1"/>
  <c r="L134" i="1" s="1"/>
  <c r="T73" i="1"/>
  <c r="T87" i="1"/>
  <c r="T76" i="1"/>
  <c r="T41" i="1"/>
  <c r="G36" i="22"/>
  <c r="N39" i="22"/>
  <c r="M39" i="22"/>
  <c r="M42" i="22"/>
  <c r="G45" i="22"/>
  <c r="M36" i="22"/>
  <c r="G42" i="22"/>
  <c r="M45" i="22"/>
  <c r="L45" i="22"/>
  <c r="J45" i="22" s="1"/>
  <c r="L36" i="22"/>
  <c r="J36" i="22" s="1"/>
  <c r="L39" i="22"/>
  <c r="J39" i="22" s="1"/>
  <c r="N45" i="22"/>
  <c r="N36" i="22"/>
  <c r="L42" i="22"/>
  <c r="J42" i="22" s="1"/>
  <c r="G39" i="22"/>
  <c r="N42" i="22"/>
  <c r="T96" i="1"/>
  <c r="R96" i="1"/>
  <c r="R60" i="1"/>
  <c r="S60" i="1"/>
  <c r="K60" i="1"/>
  <c r="T60" i="1"/>
  <c r="R68" i="1"/>
  <c r="N68" i="1" s="1"/>
  <c r="S68" i="1"/>
  <c r="K68" i="1"/>
  <c r="S66" i="1"/>
  <c r="R66" i="1"/>
  <c r="N66" i="1" s="1"/>
  <c r="K66" i="1"/>
  <c r="S93" i="1"/>
  <c r="K102" i="1"/>
  <c r="T66" i="1"/>
  <c r="T68" i="1"/>
  <c r="R102" i="1"/>
  <c r="R93" i="1"/>
  <c r="S102" i="1"/>
  <c r="K93" i="1"/>
  <c r="T90" i="1"/>
  <c r="S90" i="1"/>
  <c r="R90" i="1"/>
  <c r="K90" i="1"/>
  <c r="T102" i="1"/>
  <c r="T93" i="1"/>
  <c r="R99" i="1"/>
  <c r="N99" i="1" s="1"/>
  <c r="R52" i="1"/>
  <c r="N52" i="1" s="1"/>
  <c r="K132" i="1"/>
  <c r="S52" i="1"/>
  <c r="S46" i="1"/>
  <c r="S48" i="1"/>
  <c r="K52" i="1"/>
  <c r="R54" i="1"/>
  <c r="N54" i="1" s="1"/>
  <c r="S58" i="1"/>
  <c r="K64" i="1"/>
  <c r="S54" i="1"/>
  <c r="S56" i="1"/>
  <c r="R58" i="1"/>
  <c r="N58" i="1" s="1"/>
  <c r="S64" i="1"/>
  <c r="K56" i="1"/>
  <c r="R64" i="1"/>
  <c r="N64" i="1" s="1"/>
  <c r="K54" i="1"/>
  <c r="K58" i="1"/>
  <c r="R46" i="1"/>
  <c r="N46" i="1" s="1"/>
  <c r="R48" i="1"/>
  <c r="N48" i="1" s="1"/>
  <c r="K48" i="1"/>
  <c r="K46" i="1"/>
  <c r="T54" i="1"/>
  <c r="T132" i="1"/>
  <c r="T120" i="1"/>
  <c r="T99" i="1"/>
  <c r="S108" i="1"/>
  <c r="K120" i="1"/>
  <c r="S111" i="1"/>
  <c r="T111" i="1"/>
  <c r="K108" i="1"/>
  <c r="R111" i="1"/>
  <c r="R108" i="1"/>
  <c r="S96" i="1"/>
  <c r="K111" i="1"/>
  <c r="T64" i="1"/>
  <c r="S120" i="1"/>
  <c r="S114" i="1"/>
  <c r="T46" i="1"/>
  <c r="K96" i="1"/>
  <c r="T114" i="1"/>
  <c r="T48" i="1"/>
  <c r="T108" i="1"/>
  <c r="R120" i="1"/>
  <c r="T56" i="1"/>
  <c r="T58" i="1"/>
  <c r="T52" i="1"/>
  <c r="R114" i="1"/>
  <c r="K99" i="1"/>
  <c r="K114" i="1"/>
  <c r="S50" i="1"/>
  <c r="T50" i="1"/>
  <c r="R50" i="1"/>
  <c r="N50" i="1" s="1"/>
  <c r="K50" i="1"/>
  <c r="T33" i="1"/>
  <c r="T29" i="1"/>
  <c r="K29" i="1"/>
  <c r="N33" i="1"/>
  <c r="N29" i="1"/>
  <c r="N46" i="16" l="1"/>
  <c r="N60" i="17"/>
  <c r="N46" i="17"/>
  <c r="R138" i="17"/>
  <c r="K83" i="17"/>
  <c r="V4" i="17" s="1"/>
  <c r="X4" i="17" s="1"/>
  <c r="K4" i="17" s="1"/>
  <c r="Y135" i="17"/>
  <c r="T135" i="17" s="1"/>
  <c r="V135" i="17"/>
  <c r="W135" i="17"/>
  <c r="R135" i="17" s="1"/>
  <c r="N135" i="17" s="1"/>
  <c r="X135" i="17"/>
  <c r="S135" i="17" s="1"/>
  <c r="L139" i="17" s="1"/>
  <c r="L134" i="17"/>
  <c r="R138" i="16"/>
  <c r="K83" i="16"/>
  <c r="V4" i="16" s="1"/>
  <c r="X4" i="16" s="1"/>
  <c r="K4" i="16" s="1"/>
  <c r="N105" i="16"/>
  <c r="Y135" i="16"/>
  <c r="T135" i="16" s="1"/>
  <c r="W135" i="16"/>
  <c r="R135" i="16" s="1"/>
  <c r="N135" i="16" s="1"/>
  <c r="X135" i="16"/>
  <c r="S135" i="16" s="1"/>
  <c r="L139" i="16" s="1"/>
  <c r="L134" i="16"/>
  <c r="V135" i="16"/>
  <c r="N105" i="1"/>
  <c r="N117" i="1"/>
  <c r="H3" i="22"/>
  <c r="T134" i="20"/>
  <c r="J142" i="15" s="1"/>
  <c r="H11" i="20"/>
  <c r="S8" i="20" s="1"/>
  <c r="S120" i="20"/>
  <c r="G70" i="15" s="1"/>
  <c r="T16" i="20"/>
  <c r="J11" i="20"/>
  <c r="T8" i="20" s="1"/>
  <c r="K83" i="1"/>
  <c r="V4" i="1" s="1"/>
  <c r="X4" i="1" s="1"/>
  <c r="K4" i="1" s="1"/>
  <c r="R138" i="1"/>
  <c r="N60" i="1"/>
  <c r="N108" i="1"/>
  <c r="N111" i="1"/>
  <c r="N90" i="1"/>
  <c r="N93" i="1"/>
  <c r="N102" i="1"/>
  <c r="N120" i="1"/>
  <c r="N96" i="1"/>
  <c r="N114" i="1"/>
  <c r="Y135" i="1"/>
  <c r="X135" i="1"/>
  <c r="S135" i="1" s="1"/>
  <c r="L139" i="1" s="1"/>
  <c r="W135" i="1"/>
  <c r="V135" i="1"/>
  <c r="K2" i="1"/>
  <c r="L138" i="17" l="1"/>
  <c r="L140" i="17" s="1"/>
  <c r="L7" i="17" s="1"/>
  <c r="L138" i="16"/>
  <c r="L140" i="16" s="1"/>
  <c r="L7" i="16" s="1"/>
  <c r="H70" i="15"/>
  <c r="K142" i="15"/>
  <c r="P142" i="15"/>
  <c r="L5" i="16"/>
  <c r="L5" i="17"/>
  <c r="F11" i="20"/>
  <c r="R8" i="20" s="1"/>
  <c r="U8" i="20" s="1"/>
  <c r="Q3" i="20" s="1"/>
  <c r="I7" i="17" s="1"/>
  <c r="T117" i="20"/>
  <c r="S131" i="20"/>
  <c r="G139" i="15" s="1"/>
  <c r="H139" i="15" s="1"/>
  <c r="S132" i="20"/>
  <c r="G140" i="15" s="1"/>
  <c r="H140" i="15" s="1"/>
  <c r="T120" i="20"/>
  <c r="J70" i="15" s="1"/>
  <c r="T131" i="20"/>
  <c r="J139" i="15" s="1"/>
  <c r="T119" i="20"/>
  <c r="T132" i="20"/>
  <c r="J140" i="15" s="1"/>
  <c r="T15" i="20"/>
  <c r="T14" i="20"/>
  <c r="T133" i="20"/>
  <c r="J141" i="15" s="1"/>
  <c r="L5" i="1"/>
  <c r="T118" i="20"/>
  <c r="S15" i="20"/>
  <c r="S14" i="20"/>
  <c r="S118" i="20"/>
  <c r="S133" i="20"/>
  <c r="G141" i="15" s="1"/>
  <c r="S117" i="20"/>
  <c r="S16" i="20"/>
  <c r="S119" i="20"/>
  <c r="G69" i="15" s="1"/>
  <c r="F69" i="15" s="1"/>
  <c r="S134" i="20"/>
  <c r="G142" i="15" s="1"/>
  <c r="R135" i="1"/>
  <c r="N135" i="1" s="1"/>
  <c r="T135" i="1"/>
  <c r="G19" i="15" l="1"/>
  <c r="F19" i="15" s="1"/>
  <c r="S102" i="20"/>
  <c r="G65" i="15" s="1"/>
  <c r="H65" i="15" s="1"/>
  <c r="S103" i="20"/>
  <c r="S116" i="20"/>
  <c r="S115" i="20"/>
  <c r="J19" i="15"/>
  <c r="T102" i="20"/>
  <c r="J65" i="15" s="1"/>
  <c r="K65" i="15" s="1"/>
  <c r="T103" i="20"/>
  <c r="J66" i="15" s="1"/>
  <c r="K66" i="15" s="1"/>
  <c r="T116" i="20"/>
  <c r="T115" i="20"/>
  <c r="J123" i="15" s="1"/>
  <c r="K123" i="15" s="1"/>
  <c r="G67" i="15"/>
  <c r="H67" i="15" s="1"/>
  <c r="G125" i="15"/>
  <c r="H125" i="15" s="1"/>
  <c r="G68" i="15"/>
  <c r="H68" i="15" s="1"/>
  <c r="G126" i="15"/>
  <c r="H126" i="15" s="1"/>
  <c r="H142" i="15"/>
  <c r="G21" i="15"/>
  <c r="F21" i="15" s="1"/>
  <c r="H141" i="15"/>
  <c r="J68" i="15"/>
  <c r="K68" i="15" s="1"/>
  <c r="J126" i="15"/>
  <c r="K126" i="15" s="1"/>
  <c r="J67" i="15"/>
  <c r="K67" i="15" s="1"/>
  <c r="J125" i="15"/>
  <c r="K125" i="15" s="1"/>
  <c r="J21" i="15"/>
  <c r="I21" i="15" s="1"/>
  <c r="K141" i="15"/>
  <c r="P141" i="15"/>
  <c r="K140" i="15"/>
  <c r="P140" i="15"/>
  <c r="K139" i="15"/>
  <c r="P139" i="15"/>
  <c r="J69" i="15"/>
  <c r="I69" i="15" s="1"/>
  <c r="K70" i="15"/>
  <c r="O142" i="15"/>
  <c r="O141" i="15"/>
  <c r="O140" i="15"/>
  <c r="O139" i="15"/>
  <c r="T83" i="20"/>
  <c r="J103" i="15" s="1"/>
  <c r="K103" i="15" s="1"/>
  <c r="J124" i="15"/>
  <c r="K124" i="15" s="1"/>
  <c r="T114" i="20"/>
  <c r="J122" i="15" s="1"/>
  <c r="K122" i="15" s="1"/>
  <c r="G124" i="15"/>
  <c r="H124" i="15" s="1"/>
  <c r="G123" i="15"/>
  <c r="H123" i="15" s="1"/>
  <c r="S114" i="20"/>
  <c r="G122" i="15" s="1"/>
  <c r="H122" i="15" s="1"/>
  <c r="S101" i="20"/>
  <c r="G64" i="15" s="1"/>
  <c r="H64" i="15" s="1"/>
  <c r="G66" i="15"/>
  <c r="H66" i="15" s="1"/>
  <c r="T97" i="20"/>
  <c r="J60" i="15" s="1"/>
  <c r="K60" i="15" s="1"/>
  <c r="T101" i="20"/>
  <c r="J64" i="15" s="1"/>
  <c r="K64" i="15" s="1"/>
  <c r="I7" i="16"/>
  <c r="T80" i="20"/>
  <c r="J100" i="15" s="1"/>
  <c r="K100" i="15" s="1"/>
  <c r="T78" i="20"/>
  <c r="J98" i="15" s="1"/>
  <c r="K98" i="15" s="1"/>
  <c r="T64" i="20"/>
  <c r="J84" i="15" s="1"/>
  <c r="K84" i="15" s="1"/>
  <c r="T84" i="20"/>
  <c r="J104" i="15" s="1"/>
  <c r="K104" i="15" s="1"/>
  <c r="T55" i="20"/>
  <c r="T85" i="20"/>
  <c r="J105" i="15" s="1"/>
  <c r="K105" i="15" s="1"/>
  <c r="T71" i="20"/>
  <c r="J91" i="15" s="1"/>
  <c r="K91" i="15" s="1"/>
  <c r="T108" i="20"/>
  <c r="T106" i="20"/>
  <c r="J114" i="15" s="1"/>
  <c r="K114" i="15" s="1"/>
  <c r="T76" i="20"/>
  <c r="J96" i="15" s="1"/>
  <c r="K96" i="15" s="1"/>
  <c r="T56" i="20"/>
  <c r="T113" i="20"/>
  <c r="J121" i="15" s="1"/>
  <c r="K121" i="15" s="1"/>
  <c r="T72" i="20"/>
  <c r="J92" i="15" s="1"/>
  <c r="K92" i="15" s="1"/>
  <c r="T65" i="20"/>
  <c r="T107" i="20"/>
  <c r="T105" i="20"/>
  <c r="J113" i="15" s="1"/>
  <c r="K113" i="15" s="1"/>
  <c r="T20" i="20"/>
  <c r="J24" i="15" s="1"/>
  <c r="K24" i="15" s="1"/>
  <c r="T49" i="20"/>
  <c r="J50" i="15" s="1"/>
  <c r="K50" i="15" s="1"/>
  <c r="T52" i="20"/>
  <c r="J53" i="15" s="1"/>
  <c r="K53" i="15" s="1"/>
  <c r="T48" i="20"/>
  <c r="J49" i="15" s="1"/>
  <c r="K49" i="15" s="1"/>
  <c r="T30" i="20"/>
  <c r="J34" i="15" s="1"/>
  <c r="K34" i="15" s="1"/>
  <c r="I19" i="15"/>
  <c r="R132" i="20"/>
  <c r="R131" i="20"/>
  <c r="T99" i="20"/>
  <c r="J62" i="15" s="1"/>
  <c r="K62" i="15" s="1"/>
  <c r="T63" i="20"/>
  <c r="T81" i="20"/>
  <c r="J101" i="15" s="1"/>
  <c r="K101" i="15" s="1"/>
  <c r="T77" i="20"/>
  <c r="J97" i="15" s="1"/>
  <c r="K97" i="15" s="1"/>
  <c r="T125" i="20"/>
  <c r="J133" i="15" s="1"/>
  <c r="T62" i="20"/>
  <c r="J82" i="15" s="1"/>
  <c r="K82" i="15" s="1"/>
  <c r="T86" i="20"/>
  <c r="J106" i="15" s="1"/>
  <c r="K106" i="15" s="1"/>
  <c r="T79" i="20"/>
  <c r="J99" i="15" s="1"/>
  <c r="K99" i="15" s="1"/>
  <c r="T57" i="20"/>
  <c r="J77" i="15" s="1"/>
  <c r="K77" i="15" s="1"/>
  <c r="T67" i="20"/>
  <c r="J87" i="15" s="1"/>
  <c r="K87" i="15" s="1"/>
  <c r="T73" i="20"/>
  <c r="T104" i="20"/>
  <c r="T75" i="20"/>
  <c r="J95" i="15" s="1"/>
  <c r="K95" i="15" s="1"/>
  <c r="T82" i="20"/>
  <c r="J102" i="15" s="1"/>
  <c r="K102" i="15" s="1"/>
  <c r="T109" i="20"/>
  <c r="J117" i="15" s="1"/>
  <c r="K117" i="15" s="1"/>
  <c r="T112" i="20"/>
  <c r="J120" i="15" s="1"/>
  <c r="K120" i="15" s="1"/>
  <c r="T54" i="20"/>
  <c r="T66" i="20"/>
  <c r="J86" i="15" s="1"/>
  <c r="K86" i="15" s="1"/>
  <c r="T68" i="20"/>
  <c r="J88" i="15" s="1"/>
  <c r="K88" i="15" s="1"/>
  <c r="T60" i="20"/>
  <c r="J80" i="15" s="1"/>
  <c r="K80" i="15" s="1"/>
  <c r="T110" i="20"/>
  <c r="J118" i="15" s="1"/>
  <c r="K118" i="15" s="1"/>
  <c r="T69" i="20"/>
  <c r="T70" i="20"/>
  <c r="T58" i="20"/>
  <c r="T59" i="20"/>
  <c r="J79" i="15" s="1"/>
  <c r="K79" i="15" s="1"/>
  <c r="T61" i="20"/>
  <c r="T111" i="20"/>
  <c r="J119" i="15" s="1"/>
  <c r="K119" i="15" s="1"/>
  <c r="T74" i="20"/>
  <c r="J94" i="15" s="1"/>
  <c r="K94" i="15" s="1"/>
  <c r="T93" i="20"/>
  <c r="J56" i="15" s="1"/>
  <c r="K56" i="15" s="1"/>
  <c r="T38" i="20"/>
  <c r="J42" i="15" s="1"/>
  <c r="K42" i="15" s="1"/>
  <c r="T19" i="20"/>
  <c r="J23" i="15" s="1"/>
  <c r="K23" i="15" s="1"/>
  <c r="T17" i="20"/>
  <c r="T37" i="20"/>
  <c r="J41" i="15" s="1"/>
  <c r="K41" i="15" s="1"/>
  <c r="T91" i="20"/>
  <c r="T21" i="20"/>
  <c r="J25" i="15" s="1"/>
  <c r="K25" i="15" s="1"/>
  <c r="T95" i="20"/>
  <c r="J58" i="15" s="1"/>
  <c r="K58" i="15" s="1"/>
  <c r="T50" i="20"/>
  <c r="J51" i="15" s="1"/>
  <c r="K51" i="15" s="1"/>
  <c r="T43" i="20"/>
  <c r="J44" i="15" s="1"/>
  <c r="K44" i="15" s="1"/>
  <c r="T23" i="20"/>
  <c r="J27" i="15" s="1"/>
  <c r="K27" i="15" s="1"/>
  <c r="T39" i="20"/>
  <c r="J43" i="15" s="1"/>
  <c r="K43" i="15" s="1"/>
  <c r="T25" i="20"/>
  <c r="J29" i="15" s="1"/>
  <c r="K29" i="15" s="1"/>
  <c r="T44" i="20"/>
  <c r="J45" i="15" s="1"/>
  <c r="K45" i="15" s="1"/>
  <c r="T31" i="20"/>
  <c r="J35" i="15" s="1"/>
  <c r="K35" i="15" s="1"/>
  <c r="T35" i="20"/>
  <c r="J39" i="15" s="1"/>
  <c r="K39" i="15" s="1"/>
  <c r="T92" i="20"/>
  <c r="J55" i="15" s="1"/>
  <c r="K55" i="15" s="1"/>
  <c r="T36" i="20"/>
  <c r="J40" i="15" s="1"/>
  <c r="K40" i="15" s="1"/>
  <c r="T26" i="20"/>
  <c r="J30" i="15" s="1"/>
  <c r="K30" i="15" s="1"/>
  <c r="T51" i="20"/>
  <c r="J52" i="15" s="1"/>
  <c r="K52" i="15" s="1"/>
  <c r="T98" i="20"/>
  <c r="J61" i="15" s="1"/>
  <c r="K61" i="15" s="1"/>
  <c r="T94" i="20"/>
  <c r="J57" i="15" s="1"/>
  <c r="K57" i="15" s="1"/>
  <c r="T45" i="20"/>
  <c r="J46" i="15" s="1"/>
  <c r="K46" i="15" s="1"/>
  <c r="T27" i="20"/>
  <c r="J31" i="15" s="1"/>
  <c r="K31" i="15" s="1"/>
  <c r="T100" i="20"/>
  <c r="J63" i="15" s="1"/>
  <c r="K63" i="15" s="1"/>
  <c r="T32" i="20"/>
  <c r="J36" i="15" s="1"/>
  <c r="K36" i="15" s="1"/>
  <c r="T24" i="20"/>
  <c r="J28" i="15" s="1"/>
  <c r="K28" i="15" s="1"/>
  <c r="T22" i="20"/>
  <c r="J26" i="15" s="1"/>
  <c r="K26" i="15" s="1"/>
  <c r="T18" i="20"/>
  <c r="J22" i="15" s="1"/>
  <c r="K22" i="15" s="1"/>
  <c r="T34" i="20"/>
  <c r="J38" i="15" s="1"/>
  <c r="K38" i="15" s="1"/>
  <c r="T96" i="20"/>
  <c r="J59" i="15" s="1"/>
  <c r="K59" i="15" s="1"/>
  <c r="T46" i="20"/>
  <c r="J47" i="15" s="1"/>
  <c r="K47" i="15" s="1"/>
  <c r="T33" i="20"/>
  <c r="J37" i="15" s="1"/>
  <c r="K37" i="15" s="1"/>
  <c r="T47" i="20"/>
  <c r="J48" i="15" s="1"/>
  <c r="K48" i="15" s="1"/>
  <c r="I7" i="1"/>
  <c r="I2" i="20"/>
  <c r="T28" i="20"/>
  <c r="J32" i="15" s="1"/>
  <c r="K32" i="15" s="1"/>
  <c r="T29" i="20"/>
  <c r="J33" i="15" s="1"/>
  <c r="K33" i="15" s="1"/>
  <c r="S100" i="20"/>
  <c r="G63" i="15" s="1"/>
  <c r="H63" i="15" s="1"/>
  <c r="S25" i="20"/>
  <c r="G29" i="15" s="1"/>
  <c r="H29" i="15" s="1"/>
  <c r="S98" i="20"/>
  <c r="G61" i="15" s="1"/>
  <c r="H61" i="15" s="1"/>
  <c r="S52" i="20"/>
  <c r="G53" i="15" s="1"/>
  <c r="H53" i="15" s="1"/>
  <c r="S30" i="20"/>
  <c r="G34" i="15" s="1"/>
  <c r="H34" i="15" s="1"/>
  <c r="S95" i="20"/>
  <c r="G58" i="15" s="1"/>
  <c r="H58" i="15" s="1"/>
  <c r="S39" i="20"/>
  <c r="G43" i="15" s="1"/>
  <c r="H43" i="15" s="1"/>
  <c r="S91" i="20"/>
  <c r="S23" i="20"/>
  <c r="G27" i="15" s="1"/>
  <c r="H27" i="15" s="1"/>
  <c r="S45" i="20"/>
  <c r="G46" i="15" s="1"/>
  <c r="H46" i="15" s="1"/>
  <c r="S44" i="20"/>
  <c r="G45" i="15" s="1"/>
  <c r="H45" i="15" s="1"/>
  <c r="S92" i="20"/>
  <c r="G55" i="15" s="1"/>
  <c r="H55" i="15" s="1"/>
  <c r="S50" i="20"/>
  <c r="G51" i="15" s="1"/>
  <c r="H51" i="15" s="1"/>
  <c r="S46" i="20"/>
  <c r="G47" i="15" s="1"/>
  <c r="H47" i="15" s="1"/>
  <c r="S36" i="20"/>
  <c r="G40" i="15" s="1"/>
  <c r="H40" i="15" s="1"/>
  <c r="S34" i="20"/>
  <c r="G38" i="15" s="1"/>
  <c r="H38" i="15" s="1"/>
  <c r="S51" i="20"/>
  <c r="G52" i="15" s="1"/>
  <c r="H52" i="15" s="1"/>
  <c r="S20" i="20"/>
  <c r="G24" i="15" s="1"/>
  <c r="H24" i="15" s="1"/>
  <c r="S27" i="20"/>
  <c r="G31" i="15" s="1"/>
  <c r="H31" i="15" s="1"/>
  <c r="S96" i="20"/>
  <c r="G59" i="15" s="1"/>
  <c r="H59" i="15" s="1"/>
  <c r="S35" i="20"/>
  <c r="G39" i="15" s="1"/>
  <c r="H39" i="15" s="1"/>
  <c r="S19" i="20"/>
  <c r="G23" i="15" s="1"/>
  <c r="H23" i="15" s="1"/>
  <c r="S24" i="20"/>
  <c r="G28" i="15" s="1"/>
  <c r="H28" i="15" s="1"/>
  <c r="S99" i="20"/>
  <c r="G62" i="15" s="1"/>
  <c r="H62" i="15" s="1"/>
  <c r="S93" i="20"/>
  <c r="G56" i="15" s="1"/>
  <c r="H56" i="15" s="1"/>
  <c r="S33" i="20"/>
  <c r="G37" i="15" s="1"/>
  <c r="H37" i="15" s="1"/>
  <c r="S32" i="20"/>
  <c r="G36" i="15" s="1"/>
  <c r="H36" i="15" s="1"/>
  <c r="S22" i="20"/>
  <c r="G26" i="15" s="1"/>
  <c r="H26" i="15" s="1"/>
  <c r="S17" i="20"/>
  <c r="G20" i="15" s="1"/>
  <c r="F20" i="15" s="1"/>
  <c r="G71" i="15" s="1"/>
  <c r="S49" i="20"/>
  <c r="G50" i="15" s="1"/>
  <c r="H50" i="15" s="1"/>
  <c r="S38" i="20"/>
  <c r="G42" i="15" s="1"/>
  <c r="H42" i="15" s="1"/>
  <c r="S26" i="20"/>
  <c r="G30" i="15" s="1"/>
  <c r="H30" i="15" s="1"/>
  <c r="S48" i="20"/>
  <c r="G49" i="15" s="1"/>
  <c r="H49" i="15" s="1"/>
  <c r="S37" i="20"/>
  <c r="G41" i="15" s="1"/>
  <c r="H41" i="15" s="1"/>
  <c r="S94" i="20"/>
  <c r="G57" i="15" s="1"/>
  <c r="H57" i="15" s="1"/>
  <c r="S47" i="20"/>
  <c r="G48" i="15" s="1"/>
  <c r="H48" i="15" s="1"/>
  <c r="S18" i="20"/>
  <c r="G22" i="15" s="1"/>
  <c r="H22" i="15" s="1"/>
  <c r="S31" i="20"/>
  <c r="G35" i="15" s="1"/>
  <c r="H35" i="15" s="1"/>
  <c r="S28" i="20"/>
  <c r="G32" i="15" s="1"/>
  <c r="H32" i="15" s="1"/>
  <c r="S21" i="20"/>
  <c r="G25" i="15" s="1"/>
  <c r="H25" i="15" s="1"/>
  <c r="S43" i="20"/>
  <c r="G44" i="15" s="1"/>
  <c r="H44" i="15" s="1"/>
  <c r="S29" i="20"/>
  <c r="G33" i="15" s="1"/>
  <c r="H33" i="15" s="1"/>
  <c r="S97" i="20"/>
  <c r="G60" i="15" s="1"/>
  <c r="H60" i="15" s="1"/>
  <c r="S63" i="20"/>
  <c r="G83" i="15" s="1"/>
  <c r="H83" i="15" s="1"/>
  <c r="S84" i="20"/>
  <c r="G104" i="15" s="1"/>
  <c r="H104" i="15" s="1"/>
  <c r="S58" i="20"/>
  <c r="G78" i="15" s="1"/>
  <c r="H78" i="15" s="1"/>
  <c r="S105" i="20"/>
  <c r="G113" i="15" s="1"/>
  <c r="H113" i="15" s="1"/>
  <c r="S62" i="20"/>
  <c r="G82" i="15" s="1"/>
  <c r="H82" i="15" s="1"/>
  <c r="S86" i="20"/>
  <c r="G106" i="15" s="1"/>
  <c r="H106" i="15" s="1"/>
  <c r="S55" i="20"/>
  <c r="G75" i="15" s="1"/>
  <c r="H75" i="15" s="1"/>
  <c r="S83" i="20"/>
  <c r="G103" i="15" s="1"/>
  <c r="H103" i="15" s="1"/>
  <c r="S54" i="20"/>
  <c r="G74" i="15" s="1"/>
  <c r="F74" i="15" s="1"/>
  <c r="S61" i="20"/>
  <c r="G81" i="15" s="1"/>
  <c r="H81" i="15" s="1"/>
  <c r="S76" i="20"/>
  <c r="G96" i="15" s="1"/>
  <c r="H96" i="15" s="1"/>
  <c r="S70" i="20"/>
  <c r="G90" i="15" s="1"/>
  <c r="H90" i="15" s="1"/>
  <c r="S82" i="20"/>
  <c r="G102" i="15" s="1"/>
  <c r="H102" i="15" s="1"/>
  <c r="S72" i="20"/>
  <c r="G92" i="15" s="1"/>
  <c r="H92" i="15" s="1"/>
  <c r="S60" i="20"/>
  <c r="G80" i="15" s="1"/>
  <c r="H80" i="15" s="1"/>
  <c r="S57" i="20"/>
  <c r="G77" i="15" s="1"/>
  <c r="H77" i="15" s="1"/>
  <c r="S108" i="20"/>
  <c r="S81" i="20"/>
  <c r="G101" i="15" s="1"/>
  <c r="H101" i="15" s="1"/>
  <c r="S113" i="20"/>
  <c r="G121" i="15" s="1"/>
  <c r="H121" i="15" s="1"/>
  <c r="S75" i="20"/>
  <c r="G95" i="15" s="1"/>
  <c r="H95" i="15" s="1"/>
  <c r="S69" i="20"/>
  <c r="G89" i="15" s="1"/>
  <c r="H89" i="15" s="1"/>
  <c r="S112" i="20"/>
  <c r="G120" i="15" s="1"/>
  <c r="H120" i="15" s="1"/>
  <c r="S59" i="20"/>
  <c r="G79" i="15" s="1"/>
  <c r="H79" i="15" s="1"/>
  <c r="S80" i="20"/>
  <c r="G100" i="15" s="1"/>
  <c r="H100" i="15" s="1"/>
  <c r="S77" i="20"/>
  <c r="G97" i="15" s="1"/>
  <c r="H97" i="15" s="1"/>
  <c r="S111" i="20"/>
  <c r="G119" i="15" s="1"/>
  <c r="H119" i="15" s="1"/>
  <c r="S74" i="20"/>
  <c r="G94" i="15" s="1"/>
  <c r="H94" i="15" s="1"/>
  <c r="S66" i="20"/>
  <c r="G86" i="15" s="1"/>
  <c r="H86" i="15" s="1"/>
  <c r="S110" i="20"/>
  <c r="G118" i="15" s="1"/>
  <c r="H118" i="15" s="1"/>
  <c r="S65" i="20"/>
  <c r="G85" i="15" s="1"/>
  <c r="H85" i="15" s="1"/>
  <c r="S106" i="20"/>
  <c r="G114" i="15" s="1"/>
  <c r="H114" i="15" s="1"/>
  <c r="S78" i="20"/>
  <c r="G98" i="15" s="1"/>
  <c r="H98" i="15" s="1"/>
  <c r="S71" i="20"/>
  <c r="G91" i="15" s="1"/>
  <c r="H91" i="15" s="1"/>
  <c r="S68" i="20"/>
  <c r="G88" i="15" s="1"/>
  <c r="H88" i="15" s="1"/>
  <c r="S85" i="20"/>
  <c r="G105" i="15" s="1"/>
  <c r="H105" i="15" s="1"/>
  <c r="S107" i="20"/>
  <c r="S79" i="20"/>
  <c r="G99" i="15" s="1"/>
  <c r="H99" i="15" s="1"/>
  <c r="S67" i="20"/>
  <c r="G87" i="15" s="1"/>
  <c r="H87" i="15" s="1"/>
  <c r="S56" i="20"/>
  <c r="G76" i="15" s="1"/>
  <c r="H76" i="15" s="1"/>
  <c r="S109" i="20"/>
  <c r="G117" i="15" s="1"/>
  <c r="H117" i="15" s="1"/>
  <c r="S73" i="20"/>
  <c r="G93" i="15" s="1"/>
  <c r="H93" i="15" s="1"/>
  <c r="S104" i="20"/>
  <c r="G112" i="15" s="1"/>
  <c r="H112" i="15" s="1"/>
  <c r="S64" i="20"/>
  <c r="G84" i="15" s="1"/>
  <c r="H84" i="15" s="1"/>
  <c r="S125" i="20"/>
  <c r="G133" i="15" s="1"/>
  <c r="H133" i="15" s="1"/>
  <c r="R133" i="20"/>
  <c r="R134" i="20"/>
  <c r="U90" i="20"/>
  <c r="R119" i="20"/>
  <c r="R120" i="20"/>
  <c r="D110" i="15"/>
  <c r="N110" i="15" s="1"/>
  <c r="Q110" i="15" s="1"/>
  <c r="R110" i="15" s="1"/>
  <c r="R16" i="20" a="1"/>
  <c r="R16" i="20" s="1"/>
  <c r="U16" i="20" s="1"/>
  <c r="I16" i="20" s="1"/>
  <c r="R15" i="20" a="1"/>
  <c r="R15" i="20" s="1"/>
  <c r="R117" i="20"/>
  <c r="D125" i="15" s="1"/>
  <c r="R118" i="20"/>
  <c r="D126" i="15" s="1"/>
  <c r="R14" i="20" a="1"/>
  <c r="R14" i="20" s="1"/>
  <c r="P70" i="15"/>
  <c r="O70" i="15"/>
  <c r="O69" i="15"/>
  <c r="L138" i="1"/>
  <c r="L140" i="1" s="1"/>
  <c r="N13" i="1"/>
  <c r="P67" i="15" l="1"/>
  <c r="R102" i="20"/>
  <c r="R103" i="20"/>
  <c r="R116" i="20"/>
  <c r="R115" i="20"/>
  <c r="J76" i="15"/>
  <c r="K76" i="15" s="1"/>
  <c r="P126" i="15"/>
  <c r="G54" i="15"/>
  <c r="H54" i="15" s="1"/>
  <c r="G111" i="15"/>
  <c r="H111" i="15" s="1"/>
  <c r="P125" i="15"/>
  <c r="G116" i="15"/>
  <c r="H116" i="15" s="1"/>
  <c r="G128" i="15"/>
  <c r="H128" i="15" s="1"/>
  <c r="G127" i="15"/>
  <c r="H127" i="15" s="1"/>
  <c r="G115" i="15"/>
  <c r="H115" i="15" s="1"/>
  <c r="P69" i="15"/>
  <c r="F71" i="15"/>
  <c r="F72" i="15" s="1"/>
  <c r="G72" i="15"/>
  <c r="H72" i="15" s="1"/>
  <c r="G73" i="15" s="1"/>
  <c r="H73" i="15" s="1"/>
  <c r="P60" i="15"/>
  <c r="P105" i="15"/>
  <c r="J112" i="15"/>
  <c r="K112" i="15" s="1"/>
  <c r="J83" i="15"/>
  <c r="K83" i="15" s="1"/>
  <c r="P103" i="15"/>
  <c r="J54" i="15"/>
  <c r="K54" i="15" s="1"/>
  <c r="J111" i="15"/>
  <c r="K111" i="15" s="1"/>
  <c r="J75" i="15"/>
  <c r="K75" i="15" s="1"/>
  <c r="J20" i="15"/>
  <c r="I20" i="15" s="1"/>
  <c r="J71" i="15" s="1"/>
  <c r="K133" i="15"/>
  <c r="P133" i="15"/>
  <c r="J127" i="15"/>
  <c r="J115" i="15"/>
  <c r="K115" i="15" s="1"/>
  <c r="J85" i="15"/>
  <c r="K85" i="15" s="1"/>
  <c r="J81" i="15"/>
  <c r="K81" i="15" s="1"/>
  <c r="J78" i="15"/>
  <c r="K78" i="15" s="1"/>
  <c r="J93" i="15"/>
  <c r="K93" i="15" s="1"/>
  <c r="J90" i="15"/>
  <c r="K90" i="15" s="1"/>
  <c r="J89" i="15"/>
  <c r="K89" i="15" s="1"/>
  <c r="J116" i="15"/>
  <c r="K116" i="15" s="1"/>
  <c r="J128" i="15"/>
  <c r="J74" i="15"/>
  <c r="P74" i="15" s="1"/>
  <c r="P124" i="15"/>
  <c r="P98" i="15"/>
  <c r="O133" i="15"/>
  <c r="U133" i="20"/>
  <c r="I133" i="20" s="1"/>
  <c r="Y133" i="20" s="1"/>
  <c r="D141" i="15"/>
  <c r="U134" i="20"/>
  <c r="I134" i="20" s="1"/>
  <c r="J134" i="20" s="1"/>
  <c r="D142" i="15"/>
  <c r="U131" i="20"/>
  <c r="I131" i="20" s="1"/>
  <c r="Y131" i="20" s="1"/>
  <c r="D139" i="15"/>
  <c r="U132" i="20"/>
  <c r="I132" i="20" s="1"/>
  <c r="G132" i="20" s="1"/>
  <c r="D140" i="15"/>
  <c r="P100" i="15"/>
  <c r="P104" i="15"/>
  <c r="R114" i="20"/>
  <c r="P84" i="15"/>
  <c r="D66" i="15"/>
  <c r="E66" i="15" s="1"/>
  <c r="D65" i="15"/>
  <c r="E65" i="15" s="1"/>
  <c r="R101" i="20"/>
  <c r="D64" i="15" s="1"/>
  <c r="E64" i="15" s="1"/>
  <c r="P102" i="15"/>
  <c r="P92" i="15"/>
  <c r="P91" i="15"/>
  <c r="P120" i="15"/>
  <c r="R19" i="20"/>
  <c r="U19" i="20" s="1"/>
  <c r="I19" i="20" s="1"/>
  <c r="J19" i="20" s="1"/>
  <c r="R18" i="20"/>
  <c r="U18" i="20" s="1"/>
  <c r="I18" i="20" s="1"/>
  <c r="Y18" i="20" s="1"/>
  <c r="R55" i="20"/>
  <c r="R56" i="20"/>
  <c r="P122" i="15"/>
  <c r="P114" i="15"/>
  <c r="P96" i="15"/>
  <c r="P113" i="15"/>
  <c r="P19" i="15"/>
  <c r="P65" i="15"/>
  <c r="P101" i="15"/>
  <c r="P62" i="15"/>
  <c r="P121" i="15"/>
  <c r="P87" i="15"/>
  <c r="P117" i="15"/>
  <c r="P99" i="15"/>
  <c r="P106" i="15"/>
  <c r="P118" i="15"/>
  <c r="P77" i="15"/>
  <c r="P97" i="15"/>
  <c r="P82" i="15"/>
  <c r="P94" i="15"/>
  <c r="P95" i="15"/>
  <c r="P88" i="15"/>
  <c r="P123" i="15"/>
  <c r="P79" i="15"/>
  <c r="P25" i="15"/>
  <c r="P80" i="15"/>
  <c r="P58" i="15"/>
  <c r="P86" i="15"/>
  <c r="P119" i="15"/>
  <c r="P44" i="15"/>
  <c r="O67" i="15"/>
  <c r="P47" i="15"/>
  <c r="P61" i="15"/>
  <c r="P66" i="15"/>
  <c r="P64" i="15"/>
  <c r="P59" i="15"/>
  <c r="P48" i="15"/>
  <c r="P22" i="15"/>
  <c r="P63" i="15"/>
  <c r="O55" i="15"/>
  <c r="O68" i="15"/>
  <c r="P68" i="15"/>
  <c r="O64" i="15"/>
  <c r="O66" i="15"/>
  <c r="O59" i="15"/>
  <c r="O90" i="15"/>
  <c r="O117" i="15"/>
  <c r="P76" i="15"/>
  <c r="O76" i="15"/>
  <c r="O61" i="15"/>
  <c r="O115" i="15"/>
  <c r="O118" i="15"/>
  <c r="O112" i="15"/>
  <c r="O86" i="15"/>
  <c r="O104" i="15"/>
  <c r="O94" i="15"/>
  <c r="O105" i="15"/>
  <c r="O119" i="15"/>
  <c r="O84" i="15"/>
  <c r="O103" i="15"/>
  <c r="O91" i="15"/>
  <c r="O58" i="15"/>
  <c r="O97" i="15"/>
  <c r="O65" i="15"/>
  <c r="O87" i="15"/>
  <c r="O100" i="15"/>
  <c r="O74" i="15"/>
  <c r="O122" i="15"/>
  <c r="O88" i="15"/>
  <c r="O79" i="15"/>
  <c r="O75" i="15"/>
  <c r="O120" i="15"/>
  <c r="O126" i="15"/>
  <c r="O81" i="15"/>
  <c r="O78" i="15"/>
  <c r="O89" i="15"/>
  <c r="O113" i="15"/>
  <c r="O114" i="15"/>
  <c r="O62" i="15"/>
  <c r="O95" i="15"/>
  <c r="O125" i="15"/>
  <c r="O102" i="15"/>
  <c r="O63" i="15"/>
  <c r="O60" i="15"/>
  <c r="O121" i="15"/>
  <c r="O106" i="15"/>
  <c r="O101" i="15"/>
  <c r="O82" i="15"/>
  <c r="O57" i="15"/>
  <c r="O116" i="15"/>
  <c r="O124" i="15"/>
  <c r="O77" i="15"/>
  <c r="O99" i="15"/>
  <c r="O83" i="15"/>
  <c r="O80" i="15"/>
  <c r="P111" i="15"/>
  <c r="O93" i="15"/>
  <c r="O85" i="15"/>
  <c r="O123" i="15"/>
  <c r="O96" i="15"/>
  <c r="O98" i="15"/>
  <c r="O56" i="15"/>
  <c r="O92" i="15"/>
  <c r="L7" i="1"/>
  <c r="I127" i="20"/>
  <c r="I130" i="20"/>
  <c r="R125" i="20"/>
  <c r="I123" i="20"/>
  <c r="I129" i="20"/>
  <c r="I122" i="20"/>
  <c r="I128" i="20"/>
  <c r="I121" i="20"/>
  <c r="I124" i="20"/>
  <c r="I126" i="20"/>
  <c r="E110" i="15"/>
  <c r="N126" i="15"/>
  <c r="E126" i="15"/>
  <c r="N125" i="15"/>
  <c r="E125" i="15"/>
  <c r="R109" i="20"/>
  <c r="R108" i="20"/>
  <c r="D128" i="15" s="1"/>
  <c r="R104" i="20"/>
  <c r="R106" i="20"/>
  <c r="R105" i="20"/>
  <c r="R113" i="20"/>
  <c r="R112" i="20"/>
  <c r="R111" i="20"/>
  <c r="R110" i="20"/>
  <c r="R107" i="20"/>
  <c r="D127" i="15" s="1"/>
  <c r="R100" i="20"/>
  <c r="D63" i="15" s="1"/>
  <c r="E63" i="15" s="1"/>
  <c r="R99" i="20"/>
  <c r="U99" i="20" s="1"/>
  <c r="I99" i="20" s="1"/>
  <c r="R95" i="20"/>
  <c r="U95" i="20" s="1"/>
  <c r="I95" i="20" s="1"/>
  <c r="R98" i="20"/>
  <c r="U98" i="20" s="1"/>
  <c r="I98" i="20" s="1"/>
  <c r="R94" i="20"/>
  <c r="U94" i="20" s="1"/>
  <c r="I94" i="20" s="1"/>
  <c r="R91" i="20"/>
  <c r="D54" i="15" s="1"/>
  <c r="E54" i="15" s="1"/>
  <c r="R97" i="20"/>
  <c r="U97" i="20" s="1"/>
  <c r="I97" i="20" s="1"/>
  <c r="R96" i="20"/>
  <c r="U96" i="20" s="1"/>
  <c r="I96" i="20" s="1"/>
  <c r="R93" i="20"/>
  <c r="U93" i="20" s="1"/>
  <c r="I93" i="20" s="1"/>
  <c r="R92" i="20"/>
  <c r="U92" i="20" s="1"/>
  <c r="I92" i="20" s="1"/>
  <c r="R50" i="20"/>
  <c r="D51" i="15" s="1"/>
  <c r="E51" i="15" s="1"/>
  <c r="R38" i="20"/>
  <c r="D42" i="15" s="1"/>
  <c r="E42" i="15" s="1"/>
  <c r="R22" i="20"/>
  <c r="U22" i="20" s="1"/>
  <c r="I22" i="20" s="1"/>
  <c r="R49" i="20"/>
  <c r="U49" i="20" s="1"/>
  <c r="I49" i="20" s="1"/>
  <c r="R37" i="20"/>
  <c r="D41" i="15" s="1"/>
  <c r="E41" i="15" s="1"/>
  <c r="R21" i="20"/>
  <c r="D25" i="15" s="1"/>
  <c r="E25" i="15" s="1"/>
  <c r="R24" i="20"/>
  <c r="U24" i="20" s="1"/>
  <c r="I24" i="20" s="1"/>
  <c r="R23" i="20"/>
  <c r="U23" i="20" s="1"/>
  <c r="I23" i="20" s="1"/>
  <c r="R48" i="20"/>
  <c r="D49" i="15" s="1"/>
  <c r="E49" i="15" s="1"/>
  <c r="R36" i="20"/>
  <c r="U36" i="20" s="1"/>
  <c r="I36" i="20" s="1"/>
  <c r="R20" i="20"/>
  <c r="D24" i="15" s="1"/>
  <c r="E24" i="15" s="1"/>
  <c r="R34" i="20"/>
  <c r="D38" i="15" s="1"/>
  <c r="E38" i="15" s="1"/>
  <c r="R47" i="20"/>
  <c r="U47" i="20" s="1"/>
  <c r="I47" i="20" s="1"/>
  <c r="R35" i="20"/>
  <c r="U35" i="20" s="1"/>
  <c r="I35" i="20" s="1"/>
  <c r="R46" i="20"/>
  <c r="D47" i="15" s="1"/>
  <c r="E47" i="15" s="1"/>
  <c r="R45" i="20"/>
  <c r="U45" i="20" s="1"/>
  <c r="I45" i="20" s="1"/>
  <c r="R33" i="20"/>
  <c r="D37" i="15" s="1"/>
  <c r="E37" i="15" s="1"/>
  <c r="R17" i="20"/>
  <c r="U17" i="20" s="1"/>
  <c r="I17" i="20" s="1"/>
  <c r="H17" i="20" s="1"/>
  <c r="R44" i="20"/>
  <c r="U44" i="20" s="1"/>
  <c r="I44" i="20" s="1"/>
  <c r="R32" i="20"/>
  <c r="U32" i="20" s="1"/>
  <c r="I32" i="20" s="1"/>
  <c r="R43" i="20"/>
  <c r="D44" i="15" s="1"/>
  <c r="E44" i="15" s="1"/>
  <c r="R31" i="20"/>
  <c r="D35" i="15" s="1"/>
  <c r="E35" i="15" s="1"/>
  <c r="R52" i="20"/>
  <c r="U52" i="20" s="1"/>
  <c r="I52" i="20" s="1"/>
  <c r="R30" i="20"/>
  <c r="U30" i="20" s="1"/>
  <c r="I30" i="20" s="1"/>
  <c r="R27" i="20"/>
  <c r="D31" i="15" s="1"/>
  <c r="E31" i="15" s="1"/>
  <c r="R29" i="20"/>
  <c r="D33" i="15" s="1"/>
  <c r="E33" i="15" s="1"/>
  <c r="R39" i="20"/>
  <c r="U39" i="20" s="1"/>
  <c r="I39" i="20" s="1"/>
  <c r="R28" i="20"/>
  <c r="U28" i="20" s="1"/>
  <c r="I28" i="20" s="1"/>
  <c r="R25" i="20"/>
  <c r="U25" i="20" s="1"/>
  <c r="I25" i="20" s="1"/>
  <c r="R51" i="20"/>
  <c r="D52" i="15" s="1"/>
  <c r="E52" i="15" s="1"/>
  <c r="R26" i="20"/>
  <c r="U26" i="20" s="1"/>
  <c r="I26" i="20" s="1"/>
  <c r="U15" i="20"/>
  <c r="I15" i="20" s="1"/>
  <c r="H15" i="20" s="1"/>
  <c r="R68" i="20"/>
  <c r="R86" i="20"/>
  <c r="R54" i="20"/>
  <c r="R67" i="20"/>
  <c r="R64" i="20"/>
  <c r="R66" i="20"/>
  <c r="R77" i="20"/>
  <c r="R65" i="20"/>
  <c r="R70" i="20"/>
  <c r="R85" i="20"/>
  <c r="R63" i="20"/>
  <c r="R78" i="20"/>
  <c r="R84" i="20"/>
  <c r="R62" i="20"/>
  <c r="R83" i="20"/>
  <c r="R61" i="20"/>
  <c r="R82" i="20"/>
  <c r="R76" i="20"/>
  <c r="R60" i="20"/>
  <c r="R81" i="20"/>
  <c r="R75" i="20"/>
  <c r="R59" i="20"/>
  <c r="R57" i="20"/>
  <c r="R71" i="20"/>
  <c r="R80" i="20"/>
  <c r="R74" i="20"/>
  <c r="R58" i="20"/>
  <c r="R73" i="20"/>
  <c r="R72" i="20"/>
  <c r="R79" i="20"/>
  <c r="R69" i="20"/>
  <c r="U118" i="20"/>
  <c r="I118" i="20" s="1"/>
  <c r="G118" i="20" s="1"/>
  <c r="D68" i="15"/>
  <c r="E68" i="15" s="1"/>
  <c r="D67" i="15"/>
  <c r="E67" i="15" s="1"/>
  <c r="U117" i="20"/>
  <c r="I117" i="20" s="1"/>
  <c r="G117" i="20" s="1"/>
  <c r="D69" i="15"/>
  <c r="C69" i="15" s="1"/>
  <c r="U119" i="20"/>
  <c r="I119" i="20" s="1"/>
  <c r="G119" i="20" s="1"/>
  <c r="U14" i="20"/>
  <c r="I14" i="20" s="1"/>
  <c r="D19" i="15"/>
  <c r="C19" i="15" s="1"/>
  <c r="U120" i="20"/>
  <c r="I120" i="20" s="1"/>
  <c r="G120" i="20" s="1"/>
  <c r="D70" i="15"/>
  <c r="F16" i="20"/>
  <c r="K16" i="20" s="1"/>
  <c r="G16" i="20"/>
  <c r="H16" i="20"/>
  <c r="Y16" i="20"/>
  <c r="J16" i="20"/>
  <c r="O21" i="15"/>
  <c r="P21" i="15"/>
  <c r="P33" i="15"/>
  <c r="O22" i="15"/>
  <c r="O43" i="15"/>
  <c r="O23" i="15"/>
  <c r="O40" i="15"/>
  <c r="O41" i="15"/>
  <c r="O38" i="15"/>
  <c r="O32" i="15"/>
  <c r="P23" i="15"/>
  <c r="O25" i="15"/>
  <c r="P41" i="15"/>
  <c r="O28" i="15"/>
  <c r="P30" i="15"/>
  <c r="O44" i="15"/>
  <c r="O33" i="15"/>
  <c r="O39" i="15"/>
  <c r="P36" i="15"/>
  <c r="P37" i="15"/>
  <c r="O29" i="15"/>
  <c r="P31" i="15"/>
  <c r="O48" i="15"/>
  <c r="P40" i="15"/>
  <c r="P52" i="15"/>
  <c r="O45" i="15"/>
  <c r="P39" i="15"/>
  <c r="P50" i="15"/>
  <c r="P34" i="15"/>
  <c r="P29" i="15"/>
  <c r="P51" i="15"/>
  <c r="P24" i="15"/>
  <c r="P53" i="15"/>
  <c r="O50" i="15"/>
  <c r="P35" i="15"/>
  <c r="O34" i="15"/>
  <c r="O24" i="15"/>
  <c r="O51" i="15"/>
  <c r="P26" i="15"/>
  <c r="O19" i="15"/>
  <c r="O47" i="15"/>
  <c r="P28" i="15"/>
  <c r="O26" i="15"/>
  <c r="O42" i="15"/>
  <c r="P27" i="15"/>
  <c r="P32" i="15"/>
  <c r="O36" i="15"/>
  <c r="P45" i="15"/>
  <c r="O53" i="15"/>
  <c r="P43" i="15"/>
  <c r="P38" i="15"/>
  <c r="O46" i="15"/>
  <c r="O27" i="15"/>
  <c r="O30" i="15"/>
  <c r="O31" i="15"/>
  <c r="P46" i="15"/>
  <c r="O35" i="15"/>
  <c r="O49" i="15"/>
  <c r="P42" i="15"/>
  <c r="O52" i="15"/>
  <c r="O37" i="15"/>
  <c r="P49" i="15"/>
  <c r="H69" i="15" l="1"/>
  <c r="H71" i="15"/>
  <c r="I71" i="15"/>
  <c r="I72" i="15" s="1"/>
  <c r="I74" i="15"/>
  <c r="J72" i="15" s="1"/>
  <c r="K127" i="15"/>
  <c r="P127" i="15"/>
  <c r="P93" i="15"/>
  <c r="P115" i="15"/>
  <c r="P89" i="15"/>
  <c r="P81" i="15"/>
  <c r="P75" i="15"/>
  <c r="P78" i="15"/>
  <c r="P85" i="15"/>
  <c r="P83" i="15"/>
  <c r="K128" i="15"/>
  <c r="P128" i="15"/>
  <c r="P90" i="15"/>
  <c r="P116" i="15"/>
  <c r="P112" i="15"/>
  <c r="D21" i="15"/>
  <c r="C21" i="15" s="1"/>
  <c r="G133" i="20"/>
  <c r="H133" i="20"/>
  <c r="F133" i="20"/>
  <c r="J133" i="20"/>
  <c r="F132" i="20"/>
  <c r="Y132" i="20"/>
  <c r="J132" i="20"/>
  <c r="F134" i="20"/>
  <c r="K134" i="20" s="1"/>
  <c r="H132" i="20"/>
  <c r="G134" i="20"/>
  <c r="Y134" i="20"/>
  <c r="H134" i="20"/>
  <c r="H131" i="20"/>
  <c r="O127" i="15"/>
  <c r="F131" i="20"/>
  <c r="J131" i="20"/>
  <c r="O128" i="15"/>
  <c r="D74" i="15"/>
  <c r="C74" i="15" s="1"/>
  <c r="N128" i="15"/>
  <c r="E128" i="15"/>
  <c r="U125" i="20"/>
  <c r="I125" i="20" s="1"/>
  <c r="G125" i="20" s="1"/>
  <c r="D133" i="15"/>
  <c r="E140" i="15"/>
  <c r="N140" i="15"/>
  <c r="Q140" i="15" s="1"/>
  <c r="R140" i="15" s="1"/>
  <c r="N139" i="15"/>
  <c r="Q139" i="15" s="1"/>
  <c r="R139" i="15" s="1"/>
  <c r="E139" i="15"/>
  <c r="E142" i="15"/>
  <c r="N142" i="15"/>
  <c r="Q142" i="15" s="1"/>
  <c r="R142" i="15" s="1"/>
  <c r="N127" i="15"/>
  <c r="E127" i="15"/>
  <c r="G131" i="20"/>
  <c r="N141" i="15"/>
  <c r="Q141" i="15" s="1"/>
  <c r="R141" i="15" s="1"/>
  <c r="E141" i="15"/>
  <c r="Q126" i="15"/>
  <c r="R126" i="15" s="1"/>
  <c r="Q125" i="15"/>
  <c r="R125" i="15" s="1"/>
  <c r="O54" i="15"/>
  <c r="O111" i="15"/>
  <c r="D46" i="15"/>
  <c r="E46" i="15" s="1"/>
  <c r="H126" i="20"/>
  <c r="J126" i="20"/>
  <c r="G126" i="20"/>
  <c r="F126" i="20"/>
  <c r="K126" i="20" s="1"/>
  <c r="Y126" i="20"/>
  <c r="H124" i="20"/>
  <c r="G124" i="20"/>
  <c r="F124" i="20"/>
  <c r="Y124" i="20"/>
  <c r="J124" i="20"/>
  <c r="H121" i="20"/>
  <c r="F121" i="20"/>
  <c r="G121" i="20"/>
  <c r="J121" i="20"/>
  <c r="Y121" i="20"/>
  <c r="J128" i="20"/>
  <c r="H128" i="20"/>
  <c r="Y128" i="20"/>
  <c r="G128" i="20"/>
  <c r="F128" i="20"/>
  <c r="K128" i="20" s="1"/>
  <c r="J122" i="20"/>
  <c r="F122" i="20"/>
  <c r="K122" i="20" s="1"/>
  <c r="H122" i="20"/>
  <c r="G122" i="20"/>
  <c r="Y122" i="20"/>
  <c r="G129" i="20"/>
  <c r="J129" i="20"/>
  <c r="H129" i="20"/>
  <c r="F129" i="20"/>
  <c r="K129" i="20" s="1"/>
  <c r="Y129" i="20"/>
  <c r="Y123" i="20"/>
  <c r="J123" i="20"/>
  <c r="F123" i="20"/>
  <c r="K123" i="20" s="1"/>
  <c r="H123" i="20"/>
  <c r="G123" i="20"/>
  <c r="J130" i="20"/>
  <c r="H130" i="20"/>
  <c r="Y130" i="20"/>
  <c r="G130" i="20"/>
  <c r="F130" i="20"/>
  <c r="K130" i="20" s="1"/>
  <c r="J127" i="20"/>
  <c r="H127" i="20"/>
  <c r="G127" i="20"/>
  <c r="F127" i="20"/>
  <c r="K127" i="20" s="1"/>
  <c r="Y127" i="20"/>
  <c r="U103" i="20"/>
  <c r="I103" i="20" s="1"/>
  <c r="J103" i="20" s="1"/>
  <c r="U102" i="20"/>
  <c r="I102" i="20" s="1"/>
  <c r="Y102" i="20" s="1"/>
  <c r="U100" i="20"/>
  <c r="I100" i="20" s="1"/>
  <c r="F100" i="20" s="1"/>
  <c r="K100" i="20" s="1"/>
  <c r="J15" i="20"/>
  <c r="U38" i="20"/>
  <c r="I38" i="20" s="1"/>
  <c r="G38" i="20" s="1"/>
  <c r="Y15" i="20"/>
  <c r="G15" i="20"/>
  <c r="D27" i="15"/>
  <c r="E27" i="15" s="1"/>
  <c r="D58" i="15"/>
  <c r="E58" i="15" s="1"/>
  <c r="D57" i="15"/>
  <c r="E57" i="15" s="1"/>
  <c r="D50" i="15"/>
  <c r="E50" i="15" s="1"/>
  <c r="U101" i="20"/>
  <c r="I101" i="20" s="1"/>
  <c r="F101" i="20" s="1"/>
  <c r="U31" i="20"/>
  <c r="I31" i="20" s="1"/>
  <c r="H31" i="20" s="1"/>
  <c r="D45" i="15"/>
  <c r="E45" i="15" s="1"/>
  <c r="D60" i="15"/>
  <c r="E60" i="15" s="1"/>
  <c r="D28" i="15"/>
  <c r="E28" i="15" s="1"/>
  <c r="D30" i="15"/>
  <c r="E30" i="15" s="1"/>
  <c r="U37" i="20"/>
  <c r="I37" i="20" s="1"/>
  <c r="J37" i="20" s="1"/>
  <c r="D36" i="15"/>
  <c r="E36" i="15" s="1"/>
  <c r="D61" i="15"/>
  <c r="E61" i="15" s="1"/>
  <c r="U43" i="20"/>
  <c r="I43" i="20" s="1"/>
  <c r="H43" i="20" s="1"/>
  <c r="D34" i="15"/>
  <c r="E34" i="15" s="1"/>
  <c r="D53" i="15"/>
  <c r="E53" i="15" s="1"/>
  <c r="U48" i="20"/>
  <c r="I48" i="20" s="1"/>
  <c r="F48" i="20" s="1"/>
  <c r="K48" i="20" s="1"/>
  <c r="D62" i="15"/>
  <c r="E62" i="15" s="1"/>
  <c r="U27" i="20"/>
  <c r="I27" i="20" s="1"/>
  <c r="J27" i="20" s="1"/>
  <c r="D55" i="15"/>
  <c r="E55" i="15" s="1"/>
  <c r="U20" i="20"/>
  <c r="I20" i="20" s="1"/>
  <c r="J20" i="20" s="1"/>
  <c r="U111" i="20"/>
  <c r="I111" i="20" s="1"/>
  <c r="G111" i="20" s="1"/>
  <c r="D119" i="15"/>
  <c r="U112" i="20"/>
  <c r="I112" i="20" s="1"/>
  <c r="G112" i="20" s="1"/>
  <c r="D120" i="15"/>
  <c r="U110" i="20"/>
  <c r="I110" i="20" s="1"/>
  <c r="G110" i="20" s="1"/>
  <c r="D118" i="15"/>
  <c r="U113" i="20"/>
  <c r="I113" i="20" s="1"/>
  <c r="G113" i="20" s="1"/>
  <c r="D121" i="15"/>
  <c r="U105" i="20"/>
  <c r="I105" i="20" s="1"/>
  <c r="G105" i="20" s="1"/>
  <c r="D113" i="15"/>
  <c r="U106" i="20"/>
  <c r="I106" i="20" s="1"/>
  <c r="G106" i="20" s="1"/>
  <c r="D114" i="15"/>
  <c r="U114" i="20"/>
  <c r="I114" i="20" s="1"/>
  <c r="G114" i="20" s="1"/>
  <c r="D122" i="15"/>
  <c r="U115" i="20"/>
  <c r="I115" i="20" s="1"/>
  <c r="G115" i="20" s="1"/>
  <c r="D123" i="15"/>
  <c r="U104" i="20"/>
  <c r="I104" i="20" s="1"/>
  <c r="G104" i="20" s="1"/>
  <c r="D112" i="15"/>
  <c r="U116" i="20"/>
  <c r="I116" i="20" s="1"/>
  <c r="G116" i="20" s="1"/>
  <c r="D124" i="15"/>
  <c r="U108" i="20"/>
  <c r="I108" i="20" s="1"/>
  <c r="G108" i="20" s="1"/>
  <c r="D116" i="15"/>
  <c r="U109" i="20"/>
  <c r="I109" i="20" s="1"/>
  <c r="G109" i="20" s="1"/>
  <c r="D117" i="15"/>
  <c r="D56" i="15"/>
  <c r="E56" i="15" s="1"/>
  <c r="D59" i="15"/>
  <c r="E59" i="15" s="1"/>
  <c r="U107" i="20"/>
  <c r="I107" i="20" s="1"/>
  <c r="G107" i="20" s="1"/>
  <c r="D115" i="15"/>
  <c r="U56" i="20"/>
  <c r="I56" i="20" s="1"/>
  <c r="G56" i="20" s="1"/>
  <c r="F15" i="20"/>
  <c r="U33" i="20"/>
  <c r="I33" i="20" s="1"/>
  <c r="J33" i="20" s="1"/>
  <c r="U50" i="20"/>
  <c r="I50" i="20" s="1"/>
  <c r="F50" i="20" s="1"/>
  <c r="K50" i="20" s="1"/>
  <c r="U46" i="20"/>
  <c r="I46" i="20" s="1"/>
  <c r="F46" i="20" s="1"/>
  <c r="D43" i="15"/>
  <c r="E43" i="15" s="1"/>
  <c r="U91" i="20"/>
  <c r="I91" i="20" s="1"/>
  <c r="J91" i="20" s="1"/>
  <c r="D111" i="15"/>
  <c r="U55" i="20"/>
  <c r="I55" i="20" s="1"/>
  <c r="G55" i="20" s="1"/>
  <c r="U63" i="20"/>
  <c r="I63" i="20" s="1"/>
  <c r="G63" i="20" s="1"/>
  <c r="D83" i="15"/>
  <c r="U71" i="20"/>
  <c r="I71" i="20" s="1"/>
  <c r="G71" i="20" s="1"/>
  <c r="D91" i="15"/>
  <c r="U70" i="20"/>
  <c r="I70" i="20" s="1"/>
  <c r="G70" i="20" s="1"/>
  <c r="D90" i="15"/>
  <c r="U74" i="20"/>
  <c r="I74" i="20" s="1"/>
  <c r="G74" i="20" s="1"/>
  <c r="D94" i="15"/>
  <c r="U57" i="20"/>
  <c r="I57" i="20" s="1"/>
  <c r="Y57" i="20" s="1"/>
  <c r="D77" i="15"/>
  <c r="U65" i="20"/>
  <c r="I65" i="20" s="1"/>
  <c r="G65" i="20" s="1"/>
  <c r="D85" i="15"/>
  <c r="U59" i="20"/>
  <c r="I59" i="20" s="1"/>
  <c r="G59" i="20" s="1"/>
  <c r="D79" i="15"/>
  <c r="U77" i="20"/>
  <c r="I77" i="20" s="1"/>
  <c r="G77" i="20" s="1"/>
  <c r="D97" i="15"/>
  <c r="U75" i="20"/>
  <c r="I75" i="20" s="1"/>
  <c r="G75" i="20" s="1"/>
  <c r="D95" i="15"/>
  <c r="U66" i="20"/>
  <c r="I66" i="20" s="1"/>
  <c r="H66" i="20" s="1"/>
  <c r="D86" i="15"/>
  <c r="U81" i="20"/>
  <c r="I81" i="20" s="1"/>
  <c r="G81" i="20" s="1"/>
  <c r="D101" i="15"/>
  <c r="U64" i="20"/>
  <c r="I64" i="20" s="1"/>
  <c r="G64" i="20" s="1"/>
  <c r="D84" i="15"/>
  <c r="U85" i="20"/>
  <c r="I85" i="20" s="1"/>
  <c r="G85" i="20" s="1"/>
  <c r="D105" i="15"/>
  <c r="U67" i="20"/>
  <c r="I67" i="20" s="1"/>
  <c r="F67" i="20" s="1"/>
  <c r="D87" i="15"/>
  <c r="U58" i="20"/>
  <c r="I58" i="20" s="1"/>
  <c r="G58" i="20" s="1"/>
  <c r="D78" i="15"/>
  <c r="D32" i="15"/>
  <c r="E32" i="15" s="1"/>
  <c r="U60" i="20"/>
  <c r="I60" i="20" s="1"/>
  <c r="G60" i="20" s="1"/>
  <c r="D80" i="15"/>
  <c r="U54" i="20"/>
  <c r="I54" i="20" s="1"/>
  <c r="H54" i="20" s="1"/>
  <c r="D48" i="15"/>
  <c r="E48" i="15" s="1"/>
  <c r="U34" i="20"/>
  <c r="I34" i="20" s="1"/>
  <c r="F34" i="20" s="1"/>
  <c r="U29" i="20"/>
  <c r="I29" i="20" s="1"/>
  <c r="H29" i="20" s="1"/>
  <c r="U76" i="20"/>
  <c r="I76" i="20" s="1"/>
  <c r="G76" i="20" s="1"/>
  <c r="D96" i="15"/>
  <c r="U86" i="20"/>
  <c r="I86" i="20" s="1"/>
  <c r="G86" i="20" s="1"/>
  <c r="D106" i="15"/>
  <c r="U82" i="20"/>
  <c r="I82" i="20" s="1"/>
  <c r="G82" i="20" s="1"/>
  <c r="D102" i="15"/>
  <c r="U68" i="20"/>
  <c r="I68" i="20" s="1"/>
  <c r="J68" i="20" s="1"/>
  <c r="D88" i="15"/>
  <c r="U80" i="20"/>
  <c r="I80" i="20" s="1"/>
  <c r="G80" i="20" s="1"/>
  <c r="D100" i="15"/>
  <c r="U69" i="20"/>
  <c r="I69" i="20" s="1"/>
  <c r="G69" i="20" s="1"/>
  <c r="D89" i="15"/>
  <c r="U61" i="20"/>
  <c r="I61" i="20" s="1"/>
  <c r="J61" i="20" s="1"/>
  <c r="D81" i="15"/>
  <c r="U78" i="20"/>
  <c r="I78" i="20" s="1"/>
  <c r="G78" i="20" s="1"/>
  <c r="D98" i="15"/>
  <c r="U79" i="20"/>
  <c r="I79" i="20" s="1"/>
  <c r="J79" i="20" s="1"/>
  <c r="D99" i="15"/>
  <c r="U83" i="20"/>
  <c r="I83" i="20" s="1"/>
  <c r="H83" i="20" s="1"/>
  <c r="D103" i="15"/>
  <c r="U72" i="20"/>
  <c r="I72" i="20" s="1"/>
  <c r="Y72" i="20" s="1"/>
  <c r="D92" i="15"/>
  <c r="U62" i="20"/>
  <c r="I62" i="20" s="1"/>
  <c r="F62" i="20" s="1"/>
  <c r="K62" i="20" s="1"/>
  <c r="D82" i="15"/>
  <c r="U73" i="20"/>
  <c r="I73" i="20" s="1"/>
  <c r="G73" i="20" s="1"/>
  <c r="D93" i="15"/>
  <c r="U84" i="20"/>
  <c r="I84" i="20" s="1"/>
  <c r="G84" i="20" s="1"/>
  <c r="D104" i="15"/>
  <c r="D39" i="15"/>
  <c r="E39" i="15" s="1"/>
  <c r="U51" i="20"/>
  <c r="I51" i="20" s="1"/>
  <c r="H51" i="20" s="1"/>
  <c r="H19" i="20"/>
  <c r="G19" i="20"/>
  <c r="F19" i="20"/>
  <c r="K19" i="20" s="1"/>
  <c r="Y19" i="20"/>
  <c r="Y17" i="20"/>
  <c r="J18" i="20"/>
  <c r="G18" i="20"/>
  <c r="G17" i="20"/>
  <c r="H18" i="20"/>
  <c r="F18" i="20"/>
  <c r="D26" i="15"/>
  <c r="E26" i="15" s="1"/>
  <c r="D40" i="15"/>
  <c r="U21" i="20"/>
  <c r="I21" i="20" s="1"/>
  <c r="J21" i="20" s="1"/>
  <c r="N19" i="15"/>
  <c r="Q19" i="15" s="1"/>
  <c r="R19" i="15" s="1"/>
  <c r="J17" i="20"/>
  <c r="D29" i="15"/>
  <c r="E29" i="15" s="1"/>
  <c r="F17" i="20"/>
  <c r="N38" i="15"/>
  <c r="Q38" i="15" s="1"/>
  <c r="R38" i="15" s="1"/>
  <c r="N44" i="15"/>
  <c r="Q44" i="15" s="1"/>
  <c r="R44" i="15" s="1"/>
  <c r="N25" i="15"/>
  <c r="Q25" i="15" s="1"/>
  <c r="R25" i="15" s="1"/>
  <c r="N31" i="15"/>
  <c r="Q31" i="15" s="1"/>
  <c r="R31" i="15" s="1"/>
  <c r="G99" i="20"/>
  <c r="F99" i="20"/>
  <c r="Y99" i="20"/>
  <c r="J99" i="20"/>
  <c r="H99" i="20"/>
  <c r="H28" i="20"/>
  <c r="Y28" i="20"/>
  <c r="F28" i="20"/>
  <c r="K28" i="20" s="1"/>
  <c r="G28" i="20"/>
  <c r="J28" i="20"/>
  <c r="H120" i="20"/>
  <c r="F120" i="20"/>
  <c r="Y120" i="20"/>
  <c r="J120" i="20"/>
  <c r="Y52" i="20"/>
  <c r="H52" i="20"/>
  <c r="J52" i="20"/>
  <c r="G52" i="20"/>
  <c r="F52" i="20"/>
  <c r="Y45" i="20"/>
  <c r="G45" i="20"/>
  <c r="J45" i="20"/>
  <c r="H45" i="20"/>
  <c r="F45" i="20"/>
  <c r="K45" i="20" s="1"/>
  <c r="J39" i="20"/>
  <c r="G39" i="20"/>
  <c r="Y39" i="20"/>
  <c r="H39" i="20"/>
  <c r="F39" i="20"/>
  <c r="K39" i="20" s="1"/>
  <c r="H47" i="20"/>
  <c r="G47" i="20"/>
  <c r="J47" i="20"/>
  <c r="Y47" i="20"/>
  <c r="F47" i="20"/>
  <c r="K47" i="20" s="1"/>
  <c r="F119" i="20"/>
  <c r="Y119" i="20"/>
  <c r="J119" i="20"/>
  <c r="H119" i="20"/>
  <c r="J93" i="20"/>
  <c r="Y93" i="20"/>
  <c r="H93" i="20"/>
  <c r="G93" i="20"/>
  <c r="F93" i="20"/>
  <c r="K93" i="20" s="1"/>
  <c r="F97" i="20"/>
  <c r="H97" i="20"/>
  <c r="J97" i="20"/>
  <c r="G97" i="20"/>
  <c r="Y97" i="20"/>
  <c r="Y117" i="20"/>
  <c r="F117" i="20"/>
  <c r="K117" i="20" s="1"/>
  <c r="H117" i="20"/>
  <c r="J117" i="20"/>
  <c r="F35" i="20"/>
  <c r="J35" i="20"/>
  <c r="G35" i="20"/>
  <c r="H35" i="20"/>
  <c r="Y35" i="20"/>
  <c r="N33" i="15"/>
  <c r="Q33" i="15" s="1"/>
  <c r="R33" i="15" s="1"/>
  <c r="F96" i="20"/>
  <c r="G96" i="20"/>
  <c r="Y96" i="20"/>
  <c r="H96" i="20"/>
  <c r="J96" i="20"/>
  <c r="H92" i="20"/>
  <c r="J92" i="20"/>
  <c r="Y92" i="20"/>
  <c r="F92" i="20"/>
  <c r="G92" i="20"/>
  <c r="G44" i="20"/>
  <c r="H44" i="20"/>
  <c r="F44" i="20"/>
  <c r="K44" i="20" s="1"/>
  <c r="J44" i="20"/>
  <c r="Y44" i="20"/>
  <c r="F23" i="20"/>
  <c r="K23" i="20" s="1"/>
  <c r="J23" i="20"/>
  <c r="G23" i="20"/>
  <c r="H23" i="20"/>
  <c r="Y23" i="20"/>
  <c r="N35" i="15"/>
  <c r="Q35" i="15" s="1"/>
  <c r="R35" i="15" s="1"/>
  <c r="N37" i="15"/>
  <c r="Q37" i="15" s="1"/>
  <c r="R37" i="15" s="1"/>
  <c r="H30" i="20"/>
  <c r="Y30" i="20"/>
  <c r="G30" i="20"/>
  <c r="F30" i="20"/>
  <c r="J30" i="20"/>
  <c r="N49" i="15"/>
  <c r="Q49" i="15" s="1"/>
  <c r="R49" i="15" s="1"/>
  <c r="H36" i="20"/>
  <c r="G36" i="20"/>
  <c r="F36" i="20"/>
  <c r="K36" i="20" s="1"/>
  <c r="J36" i="20"/>
  <c r="Y36" i="20"/>
  <c r="N52" i="15"/>
  <c r="Q52" i="15" s="1"/>
  <c r="R52" i="15" s="1"/>
  <c r="N47" i="15"/>
  <c r="Q47" i="15" s="1"/>
  <c r="R47" i="15" s="1"/>
  <c r="F25" i="20"/>
  <c r="K25" i="20" s="1"/>
  <c r="J25" i="20"/>
  <c r="G25" i="20"/>
  <c r="Y25" i="20"/>
  <c r="H25" i="20"/>
  <c r="H26" i="20"/>
  <c r="F26" i="20"/>
  <c r="G26" i="20"/>
  <c r="J26" i="20"/>
  <c r="Y26" i="20"/>
  <c r="J94" i="20"/>
  <c r="G94" i="20"/>
  <c r="Y94" i="20"/>
  <c r="H94" i="20"/>
  <c r="F94" i="20"/>
  <c r="K94" i="20" s="1"/>
  <c r="N42" i="15"/>
  <c r="Q42" i="15" s="1"/>
  <c r="R42" i="15" s="1"/>
  <c r="H32" i="20"/>
  <c r="Y32" i="20"/>
  <c r="J32" i="20"/>
  <c r="G32" i="20"/>
  <c r="F32" i="20"/>
  <c r="K32" i="20" s="1"/>
  <c r="J98" i="20"/>
  <c r="H98" i="20"/>
  <c r="Y98" i="20"/>
  <c r="G98" i="20"/>
  <c r="F98" i="20"/>
  <c r="F118" i="20"/>
  <c r="K118" i="20" s="1"/>
  <c r="J118" i="20"/>
  <c r="Y118" i="20"/>
  <c r="H118" i="20"/>
  <c r="J49" i="20"/>
  <c r="F49" i="20"/>
  <c r="K49" i="20" s="1"/>
  <c r="G49" i="20"/>
  <c r="H49" i="20"/>
  <c r="Y49" i="20"/>
  <c r="H95" i="20"/>
  <c r="Y95" i="20"/>
  <c r="J95" i="20"/>
  <c r="G95" i="20"/>
  <c r="F95" i="20"/>
  <c r="D22" i="15"/>
  <c r="E22" i="15" s="1"/>
  <c r="D20" i="15"/>
  <c r="C20" i="15" s="1"/>
  <c r="D71" i="15" s="1"/>
  <c r="E70" i="15"/>
  <c r="D76" i="15" s="1"/>
  <c r="D23" i="15"/>
  <c r="E23" i="15" s="1"/>
  <c r="N51" i="15"/>
  <c r="Q51" i="15" s="1"/>
  <c r="R51" i="15" s="1"/>
  <c r="J14" i="20"/>
  <c r="Y14" i="20"/>
  <c r="H14" i="20"/>
  <c r="G14" i="20"/>
  <c r="F14" i="20"/>
  <c r="J24" i="20"/>
  <c r="Y24" i="20"/>
  <c r="H24" i="20"/>
  <c r="F24" i="20"/>
  <c r="G24" i="20"/>
  <c r="N41" i="15"/>
  <c r="Q41" i="15" s="1"/>
  <c r="R41" i="15" s="1"/>
  <c r="N24" i="15"/>
  <c r="Q24" i="15" s="1"/>
  <c r="R24" i="15" s="1"/>
  <c r="Y22" i="20"/>
  <c r="F22" i="20"/>
  <c r="G22" i="20"/>
  <c r="J22" i="20"/>
  <c r="H22" i="20"/>
  <c r="P20" i="15"/>
  <c r="O20" i="15"/>
  <c r="N70" i="15"/>
  <c r="Q70" i="15" s="1"/>
  <c r="R70" i="15" s="1"/>
  <c r="P57" i="15"/>
  <c r="N67" i="15"/>
  <c r="Q67" i="15" s="1"/>
  <c r="R67" i="15" s="1"/>
  <c r="P55" i="15"/>
  <c r="N64" i="15"/>
  <c r="Q64" i="15" s="1"/>
  <c r="R64" i="15" s="1"/>
  <c r="N68" i="15"/>
  <c r="Q68" i="15" s="1"/>
  <c r="R68" i="15" s="1"/>
  <c r="P56" i="15"/>
  <c r="N66" i="15"/>
  <c r="Q66" i="15" s="1"/>
  <c r="R66" i="15" s="1"/>
  <c r="N65" i="15"/>
  <c r="Q65" i="15" s="1"/>
  <c r="R65" i="15" s="1"/>
  <c r="N54" i="15"/>
  <c r="N63" i="15"/>
  <c r="Q63" i="15" s="1"/>
  <c r="R63" i="15" s="1"/>
  <c r="P54" i="15"/>
  <c r="K131" i="20" l="1"/>
  <c r="Q128" i="15"/>
  <c r="R128" i="15" s="1"/>
  <c r="Q127" i="15"/>
  <c r="R127" i="15" s="1"/>
  <c r="H19" i="15"/>
  <c r="H21" i="15"/>
  <c r="H74" i="15"/>
  <c r="H20" i="15"/>
  <c r="K132" i="20"/>
  <c r="K72" i="15"/>
  <c r="P72" i="15"/>
  <c r="K133" i="20"/>
  <c r="H125" i="20"/>
  <c r="F125" i="20"/>
  <c r="K125" i="20" s="1"/>
  <c r="J125" i="20"/>
  <c r="Y125" i="20"/>
  <c r="N46" i="15"/>
  <c r="Q46" i="15" s="1"/>
  <c r="R46" i="15" s="1"/>
  <c r="N133" i="15"/>
  <c r="Q133" i="15" s="1"/>
  <c r="R133" i="15" s="1"/>
  <c r="E133" i="15"/>
  <c r="K30" i="20"/>
  <c r="K15" i="20"/>
  <c r="K52" i="20"/>
  <c r="K121" i="20"/>
  <c r="K124" i="20"/>
  <c r="N58" i="15"/>
  <c r="Q58" i="15" s="1"/>
  <c r="R58" i="15" s="1"/>
  <c r="G103" i="20"/>
  <c r="N50" i="15"/>
  <c r="Q50" i="15" s="1"/>
  <c r="R50" i="15" s="1"/>
  <c r="Y103" i="20"/>
  <c r="F103" i="20"/>
  <c r="K103" i="20" s="1"/>
  <c r="G100" i="20"/>
  <c r="N36" i="15"/>
  <c r="Q36" i="15" s="1"/>
  <c r="R36" i="15" s="1"/>
  <c r="H103" i="20"/>
  <c r="O72" i="15"/>
  <c r="J100" i="20"/>
  <c r="Y100" i="20"/>
  <c r="F102" i="20"/>
  <c r="N57" i="15"/>
  <c r="Q57" i="15" s="1"/>
  <c r="R57" i="15" s="1"/>
  <c r="N60" i="15"/>
  <c r="Q60" i="15" s="1"/>
  <c r="R60" i="15" s="1"/>
  <c r="H100" i="20"/>
  <c r="H101" i="20"/>
  <c r="G101" i="20"/>
  <c r="J101" i="20"/>
  <c r="K101" i="20" s="1"/>
  <c r="N61" i="15"/>
  <c r="Q61" i="15" s="1"/>
  <c r="R61" i="15" s="1"/>
  <c r="Y101" i="20"/>
  <c r="F38" i="20"/>
  <c r="K38" i="20" s="1"/>
  <c r="N43" i="15"/>
  <c r="Q43" i="15" s="1"/>
  <c r="R43" i="15" s="1"/>
  <c r="J38" i="20"/>
  <c r="N45" i="15"/>
  <c r="Q45" i="15" s="1"/>
  <c r="R45" i="15" s="1"/>
  <c r="N27" i="15"/>
  <c r="Q27" i="15" s="1"/>
  <c r="R27" i="15" s="1"/>
  <c r="G102" i="20"/>
  <c r="H102" i="20"/>
  <c r="J102" i="20"/>
  <c r="H38" i="20"/>
  <c r="Y38" i="20"/>
  <c r="G37" i="20"/>
  <c r="Y37" i="20"/>
  <c r="D72" i="15"/>
  <c r="E72" i="15" s="1"/>
  <c r="D73" i="15" s="1"/>
  <c r="F31" i="20"/>
  <c r="K31" i="20" s="1"/>
  <c r="G31" i="20"/>
  <c r="Y31" i="20"/>
  <c r="N28" i="15"/>
  <c r="Q28" i="15" s="1"/>
  <c r="R28" i="15" s="1"/>
  <c r="H112" i="20"/>
  <c r="N56" i="15"/>
  <c r="Q56" i="15" s="1"/>
  <c r="R56" i="15" s="1"/>
  <c r="H37" i="20"/>
  <c r="J31" i="20"/>
  <c r="F37" i="20"/>
  <c r="K37" i="20" s="1"/>
  <c r="J43" i="20"/>
  <c r="G43" i="20"/>
  <c r="F43" i="20"/>
  <c r="K43" i="20" s="1"/>
  <c r="Y43" i="20"/>
  <c r="G46" i="20"/>
  <c r="J46" i="20"/>
  <c r="K46" i="20" s="1"/>
  <c r="K24" i="20"/>
  <c r="N62" i="15"/>
  <c r="Q62" i="15" s="1"/>
  <c r="R62" i="15" s="1"/>
  <c r="N30" i="15"/>
  <c r="Q30" i="15" s="1"/>
  <c r="R30" i="15" s="1"/>
  <c r="H55" i="20"/>
  <c r="C71" i="15"/>
  <c r="C72" i="15" s="1"/>
  <c r="Y46" i="20"/>
  <c r="H46" i="20"/>
  <c r="K18" i="20"/>
  <c r="N39" i="15"/>
  <c r="Q39" i="15" s="1"/>
  <c r="R39" i="15" s="1"/>
  <c r="H48" i="20"/>
  <c r="G48" i="20"/>
  <c r="J48" i="20"/>
  <c r="Y112" i="20"/>
  <c r="Y48" i="20"/>
  <c r="Y27" i="20"/>
  <c r="H27" i="20"/>
  <c r="G61" i="20"/>
  <c r="J74" i="20"/>
  <c r="F27" i="20"/>
  <c r="K27" i="20" s="1"/>
  <c r="N34" i="15"/>
  <c r="Q34" i="15" s="1"/>
  <c r="R34" i="15" s="1"/>
  <c r="G20" i="20"/>
  <c r="H20" i="20"/>
  <c r="F33" i="20"/>
  <c r="K33" i="20" s="1"/>
  <c r="N55" i="15"/>
  <c r="Q55" i="15" s="1"/>
  <c r="R55" i="15" s="1"/>
  <c r="K35" i="20"/>
  <c r="Y33" i="20"/>
  <c r="H33" i="20"/>
  <c r="G33" i="20"/>
  <c r="Y55" i="20"/>
  <c r="J111" i="20"/>
  <c r="N53" i="15"/>
  <c r="Q53" i="15" s="1"/>
  <c r="R53" i="15" s="1"/>
  <c r="Y111" i="20"/>
  <c r="Y20" i="20"/>
  <c r="H111" i="20"/>
  <c r="F20" i="20"/>
  <c r="K20" i="20" s="1"/>
  <c r="G27" i="20"/>
  <c r="F111" i="20"/>
  <c r="K111" i="20" s="1"/>
  <c r="G51" i="20"/>
  <c r="F51" i="20"/>
  <c r="J51" i="20"/>
  <c r="Y51" i="20"/>
  <c r="D75" i="15"/>
  <c r="H113" i="20"/>
  <c r="J112" i="20"/>
  <c r="N59" i="15"/>
  <c r="Q59" i="15" s="1"/>
  <c r="R59" i="15" s="1"/>
  <c r="H74" i="20"/>
  <c r="Y74" i="20"/>
  <c r="F64" i="20"/>
  <c r="K64" i="20" s="1"/>
  <c r="Y66" i="20"/>
  <c r="J109" i="20"/>
  <c r="J57" i="20"/>
  <c r="F109" i="20"/>
  <c r="K109" i="20" s="1"/>
  <c r="G57" i="20"/>
  <c r="J85" i="20"/>
  <c r="H104" i="20"/>
  <c r="Y85" i="20"/>
  <c r="J104" i="20"/>
  <c r="F74" i="20"/>
  <c r="F104" i="20"/>
  <c r="K104" i="20" s="1"/>
  <c r="H109" i="20"/>
  <c r="Y109" i="20"/>
  <c r="J71" i="20"/>
  <c r="Y108" i="20"/>
  <c r="F116" i="20"/>
  <c r="K116" i="20" s="1"/>
  <c r="H116" i="20"/>
  <c r="Y116" i="20"/>
  <c r="H110" i="20"/>
  <c r="J116" i="20"/>
  <c r="H68" i="20"/>
  <c r="G68" i="20"/>
  <c r="Y104" i="20"/>
  <c r="Y54" i="20"/>
  <c r="H82" i="20"/>
  <c r="J82" i="20"/>
  <c r="J55" i="20"/>
  <c r="Y67" i="20"/>
  <c r="H67" i="20"/>
  <c r="G67" i="20"/>
  <c r="H64" i="20"/>
  <c r="Y110" i="20"/>
  <c r="G72" i="20"/>
  <c r="J110" i="20"/>
  <c r="H65" i="20"/>
  <c r="Y68" i="20"/>
  <c r="F65" i="20"/>
  <c r="F91" i="20"/>
  <c r="K91" i="20" s="1"/>
  <c r="F68" i="20"/>
  <c r="K68" i="20" s="1"/>
  <c r="F57" i="20"/>
  <c r="H91" i="20"/>
  <c r="H57" i="20"/>
  <c r="J56" i="20"/>
  <c r="Y56" i="20"/>
  <c r="F56" i="20"/>
  <c r="G54" i="20"/>
  <c r="Y78" i="20"/>
  <c r="F106" i="20"/>
  <c r="K106" i="20" s="1"/>
  <c r="G34" i="20"/>
  <c r="F108" i="20"/>
  <c r="K108" i="20" s="1"/>
  <c r="Y106" i="20"/>
  <c r="F110" i="20"/>
  <c r="K110" i="20" s="1"/>
  <c r="J34" i="20"/>
  <c r="K34" i="20" s="1"/>
  <c r="F61" i="20"/>
  <c r="K61" i="20" s="1"/>
  <c r="H108" i="20"/>
  <c r="H106" i="20"/>
  <c r="H34" i="20"/>
  <c r="Y61" i="20"/>
  <c r="J108" i="20"/>
  <c r="J106" i="20"/>
  <c r="Y34" i="20"/>
  <c r="H61" i="20"/>
  <c r="J105" i="20"/>
  <c r="F113" i="20"/>
  <c r="K113" i="20" s="1"/>
  <c r="H105" i="20"/>
  <c r="E122" i="15"/>
  <c r="N122" i="15"/>
  <c r="Q122" i="15" s="1"/>
  <c r="R122" i="15" s="1"/>
  <c r="N115" i="15"/>
  <c r="Q115" i="15" s="1"/>
  <c r="R115" i="15" s="1"/>
  <c r="E115" i="15"/>
  <c r="E114" i="15"/>
  <c r="N114" i="15"/>
  <c r="Q114" i="15" s="1"/>
  <c r="R114" i="15" s="1"/>
  <c r="F71" i="20"/>
  <c r="E113" i="15"/>
  <c r="N113" i="15"/>
  <c r="Q113" i="15" s="1"/>
  <c r="R113" i="15" s="1"/>
  <c r="G29" i="20"/>
  <c r="H56" i="20"/>
  <c r="J66" i="20"/>
  <c r="F115" i="20"/>
  <c r="K115" i="20" s="1"/>
  <c r="Y105" i="20"/>
  <c r="E117" i="15"/>
  <c r="N117" i="15"/>
  <c r="Q117" i="15" s="1"/>
  <c r="R117" i="15" s="1"/>
  <c r="E121" i="15"/>
  <c r="N121" i="15"/>
  <c r="Q121" i="15" s="1"/>
  <c r="R121" i="15" s="1"/>
  <c r="Y29" i="20"/>
  <c r="G66" i="20"/>
  <c r="H115" i="20"/>
  <c r="F105" i="20"/>
  <c r="F29" i="20"/>
  <c r="K29" i="20" s="1"/>
  <c r="H50" i="20"/>
  <c r="Y91" i="20"/>
  <c r="Y75" i="20"/>
  <c r="Y115" i="20"/>
  <c r="Y107" i="20"/>
  <c r="E116" i="15"/>
  <c r="N116" i="15"/>
  <c r="Q116" i="15" s="1"/>
  <c r="R116" i="15" s="1"/>
  <c r="E118" i="15"/>
  <c r="N118" i="15"/>
  <c r="Q118" i="15" s="1"/>
  <c r="R118" i="15" s="1"/>
  <c r="J29" i="20"/>
  <c r="Y50" i="20"/>
  <c r="H75" i="20"/>
  <c r="J115" i="20"/>
  <c r="H107" i="20"/>
  <c r="G50" i="20"/>
  <c r="G91" i="20"/>
  <c r="F82" i="20"/>
  <c r="K82" i="20" s="1"/>
  <c r="F75" i="20"/>
  <c r="K75" i="20" s="1"/>
  <c r="Y62" i="20"/>
  <c r="Y114" i="20"/>
  <c r="J113" i="20"/>
  <c r="F107" i="20"/>
  <c r="E124" i="15"/>
  <c r="N124" i="15"/>
  <c r="Q124" i="15" s="1"/>
  <c r="R124" i="15" s="1"/>
  <c r="E120" i="15"/>
  <c r="N120" i="15"/>
  <c r="Q120" i="15" s="1"/>
  <c r="R120" i="15" s="1"/>
  <c r="J50" i="20"/>
  <c r="H62" i="20"/>
  <c r="H114" i="20"/>
  <c r="Y113" i="20"/>
  <c r="J107" i="20"/>
  <c r="H72" i="20"/>
  <c r="J54" i="20"/>
  <c r="G62" i="20"/>
  <c r="F114" i="20"/>
  <c r="F112" i="20"/>
  <c r="K112" i="20" s="1"/>
  <c r="E112" i="15"/>
  <c r="N112" i="15"/>
  <c r="Q112" i="15" s="1"/>
  <c r="R112" i="15" s="1"/>
  <c r="N119" i="15"/>
  <c r="Q119" i="15" s="1"/>
  <c r="R119" i="15" s="1"/>
  <c r="E119" i="15"/>
  <c r="N123" i="15"/>
  <c r="Q123" i="15" s="1"/>
  <c r="R123" i="15" s="1"/>
  <c r="E123" i="15"/>
  <c r="F54" i="20"/>
  <c r="J114" i="20"/>
  <c r="H81" i="20"/>
  <c r="Y81" i="20"/>
  <c r="F84" i="20"/>
  <c r="K84" i="20" s="1"/>
  <c r="H84" i="20"/>
  <c r="Y71" i="20"/>
  <c r="J75" i="20"/>
  <c r="H71" i="20"/>
  <c r="N48" i="15"/>
  <c r="Q48" i="15" s="1"/>
  <c r="R48" i="15" s="1"/>
  <c r="F63" i="20"/>
  <c r="F73" i="20"/>
  <c r="K73" i="20" s="1"/>
  <c r="H69" i="20"/>
  <c r="H63" i="20"/>
  <c r="J73" i="20"/>
  <c r="J69" i="20"/>
  <c r="F70" i="20"/>
  <c r="K70" i="20" s="1"/>
  <c r="J63" i="20"/>
  <c r="H73" i="20"/>
  <c r="F69" i="20"/>
  <c r="K69" i="20" s="1"/>
  <c r="Y70" i="20"/>
  <c r="Y63" i="20"/>
  <c r="Y73" i="20"/>
  <c r="Y69" i="20"/>
  <c r="F66" i="20"/>
  <c r="K66" i="20" s="1"/>
  <c r="H70" i="20"/>
  <c r="H78" i="20"/>
  <c r="J72" i="20"/>
  <c r="J67" i="20"/>
  <c r="K67" i="20" s="1"/>
  <c r="Y82" i="20"/>
  <c r="F85" i="20"/>
  <c r="J65" i="20"/>
  <c r="G79" i="20"/>
  <c r="Y65" i="20"/>
  <c r="Y84" i="20"/>
  <c r="J81" i="20"/>
  <c r="J70" i="20"/>
  <c r="J84" i="20"/>
  <c r="E111" i="15"/>
  <c r="N111" i="15"/>
  <c r="Q111" i="15" s="1"/>
  <c r="R111" i="15" s="1"/>
  <c r="J83" i="20"/>
  <c r="G83" i="20"/>
  <c r="F72" i="20"/>
  <c r="F76" i="20"/>
  <c r="F81" i="20"/>
  <c r="K81" i="20" s="1"/>
  <c r="F55" i="20"/>
  <c r="J62" i="20"/>
  <c r="N82" i="15"/>
  <c r="Q82" i="15" s="1"/>
  <c r="R82" i="15" s="1"/>
  <c r="E82" i="15"/>
  <c r="N88" i="15"/>
  <c r="Q88" i="15" s="1"/>
  <c r="R88" i="15" s="1"/>
  <c r="E88" i="15"/>
  <c r="E78" i="15"/>
  <c r="N78" i="15"/>
  <c r="Q78" i="15" s="1"/>
  <c r="R78" i="15" s="1"/>
  <c r="N79" i="15"/>
  <c r="Q79" i="15" s="1"/>
  <c r="R79" i="15" s="1"/>
  <c r="E79" i="15"/>
  <c r="E100" i="15"/>
  <c r="N100" i="15"/>
  <c r="Q100" i="15" s="1"/>
  <c r="R100" i="15" s="1"/>
  <c r="N92" i="15"/>
  <c r="Q92" i="15" s="1"/>
  <c r="R92" i="15" s="1"/>
  <c r="E92" i="15"/>
  <c r="N102" i="15"/>
  <c r="Q102" i="15" s="1"/>
  <c r="R102" i="15" s="1"/>
  <c r="E102" i="15"/>
  <c r="N87" i="15"/>
  <c r="Q87" i="15" s="1"/>
  <c r="R87" i="15" s="1"/>
  <c r="E87" i="15"/>
  <c r="E85" i="15"/>
  <c r="N85" i="15"/>
  <c r="Q85" i="15" s="1"/>
  <c r="R85" i="15" s="1"/>
  <c r="N32" i="15"/>
  <c r="Q32" i="15" s="1"/>
  <c r="R32" i="15" s="1"/>
  <c r="F60" i="20"/>
  <c r="K60" i="20" s="1"/>
  <c r="Y60" i="20"/>
  <c r="Y80" i="20"/>
  <c r="N103" i="15"/>
  <c r="Q103" i="15" s="1"/>
  <c r="R103" i="15" s="1"/>
  <c r="E103" i="15"/>
  <c r="N106" i="15"/>
  <c r="Q106" i="15" s="1"/>
  <c r="R106" i="15" s="1"/>
  <c r="E106" i="15"/>
  <c r="N105" i="15"/>
  <c r="Q105" i="15" s="1"/>
  <c r="R105" i="15" s="1"/>
  <c r="E105" i="15"/>
  <c r="N77" i="15"/>
  <c r="Q77" i="15" s="1"/>
  <c r="R77" i="15" s="1"/>
  <c r="E77" i="15"/>
  <c r="J60" i="20"/>
  <c r="F80" i="20"/>
  <c r="H60" i="20"/>
  <c r="F59" i="20"/>
  <c r="K59" i="20" s="1"/>
  <c r="H80" i="20"/>
  <c r="N99" i="15"/>
  <c r="Q99" i="15" s="1"/>
  <c r="R99" i="15" s="1"/>
  <c r="E99" i="15"/>
  <c r="N96" i="15"/>
  <c r="Q96" i="15" s="1"/>
  <c r="R96" i="15" s="1"/>
  <c r="E96" i="15"/>
  <c r="E84" i="15"/>
  <c r="N84" i="15"/>
  <c r="Q84" i="15" s="1"/>
  <c r="R84" i="15" s="1"/>
  <c r="N94" i="15"/>
  <c r="Q94" i="15" s="1"/>
  <c r="R94" i="15" s="1"/>
  <c r="E94" i="15"/>
  <c r="F77" i="20"/>
  <c r="H59" i="20"/>
  <c r="J80" i="20"/>
  <c r="J77" i="20"/>
  <c r="J59" i="20"/>
  <c r="H85" i="20"/>
  <c r="J58" i="20"/>
  <c r="N98" i="15"/>
  <c r="Q98" i="15" s="1"/>
  <c r="R98" i="15" s="1"/>
  <c r="E98" i="15"/>
  <c r="E101" i="15"/>
  <c r="N101" i="15"/>
  <c r="Q101" i="15" s="1"/>
  <c r="R101" i="15" s="1"/>
  <c r="N90" i="15"/>
  <c r="Q90" i="15" s="1"/>
  <c r="R90" i="15" s="1"/>
  <c r="E90" i="15"/>
  <c r="E97" i="15"/>
  <c r="N97" i="15"/>
  <c r="Q97" i="15" s="1"/>
  <c r="R97" i="15" s="1"/>
  <c r="H86" i="20"/>
  <c r="Y77" i="20"/>
  <c r="Y59" i="20"/>
  <c r="H58" i="20"/>
  <c r="Y79" i="20"/>
  <c r="J86" i="20"/>
  <c r="H76" i="20"/>
  <c r="J64" i="20"/>
  <c r="H77" i="20"/>
  <c r="Y58" i="20"/>
  <c r="E104" i="15"/>
  <c r="N104" i="15"/>
  <c r="Q104" i="15" s="1"/>
  <c r="R104" i="15" s="1"/>
  <c r="E81" i="15"/>
  <c r="N81" i="15"/>
  <c r="Q81" i="15" s="1"/>
  <c r="R81" i="15" s="1"/>
  <c r="N86" i="15"/>
  <c r="Q86" i="15" s="1"/>
  <c r="R86" i="15" s="1"/>
  <c r="E86" i="15"/>
  <c r="E91" i="15"/>
  <c r="N91" i="15"/>
  <c r="Q91" i="15" s="1"/>
  <c r="R91" i="15" s="1"/>
  <c r="Y83" i="20"/>
  <c r="F79" i="20"/>
  <c r="K79" i="20" s="1"/>
  <c r="F86" i="20"/>
  <c r="J76" i="20"/>
  <c r="Y64" i="20"/>
  <c r="J78" i="20"/>
  <c r="F58" i="20"/>
  <c r="K58" i="20" s="1"/>
  <c r="N74" i="15"/>
  <c r="Q74" i="15" s="1"/>
  <c r="R74" i="15" s="1"/>
  <c r="F83" i="20"/>
  <c r="K83" i="20" s="1"/>
  <c r="H79" i="20"/>
  <c r="Y86" i="20"/>
  <c r="Y76" i="20"/>
  <c r="F78" i="20"/>
  <c r="K78" i="20" s="1"/>
  <c r="E93" i="15"/>
  <c r="N93" i="15"/>
  <c r="Q93" i="15" s="1"/>
  <c r="R93" i="15" s="1"/>
  <c r="E89" i="15"/>
  <c r="N89" i="15"/>
  <c r="Q89" i="15" s="1"/>
  <c r="R89" i="15" s="1"/>
  <c r="N95" i="15"/>
  <c r="Q95" i="15" s="1"/>
  <c r="R95" i="15" s="1"/>
  <c r="E95" i="15"/>
  <c r="N83" i="15"/>
  <c r="Q83" i="15" s="1"/>
  <c r="R83" i="15" s="1"/>
  <c r="E83" i="15"/>
  <c r="N80" i="15"/>
  <c r="Q80" i="15" s="1"/>
  <c r="R80" i="15" s="1"/>
  <c r="E80" i="15"/>
  <c r="N29" i="15"/>
  <c r="Q29" i="15" s="1"/>
  <c r="R29" i="15" s="1"/>
  <c r="F21" i="20"/>
  <c r="K21" i="20" s="1"/>
  <c r="Y21" i="20"/>
  <c r="H21" i="20"/>
  <c r="G21" i="20"/>
  <c r="K17" i="20"/>
  <c r="N26" i="15"/>
  <c r="Q26" i="15" s="1"/>
  <c r="R26" i="15" s="1"/>
  <c r="E40" i="15"/>
  <c r="N40" i="15"/>
  <c r="Q40" i="15" s="1"/>
  <c r="R40" i="15" s="1"/>
  <c r="K92" i="20"/>
  <c r="K95" i="20"/>
  <c r="K98" i="20"/>
  <c r="K97" i="20"/>
  <c r="K22" i="20"/>
  <c r="K120" i="20"/>
  <c r="K14" i="20"/>
  <c r="K96" i="20"/>
  <c r="K119" i="20"/>
  <c r="K26" i="20"/>
  <c r="K99" i="20"/>
  <c r="N21" i="15"/>
  <c r="Q21" i="15" s="1"/>
  <c r="R21" i="15" s="1"/>
  <c r="N22" i="15"/>
  <c r="Q22" i="15" s="1"/>
  <c r="R22" i="15" s="1"/>
  <c r="Q54" i="15"/>
  <c r="R54" i="15" s="1"/>
  <c r="N23" i="15"/>
  <c r="Q23" i="15" s="1"/>
  <c r="R23" i="15" s="1"/>
  <c r="J73" i="15" l="1"/>
  <c r="K73" i="15" s="1"/>
  <c r="K69" i="15" s="1"/>
  <c r="K71" i="15"/>
  <c r="K114" i="20"/>
  <c r="K102" i="20"/>
  <c r="K71" i="20"/>
  <c r="K51" i="20"/>
  <c r="K107" i="20"/>
  <c r="K65" i="20"/>
  <c r="K85" i="20"/>
  <c r="K76" i="20"/>
  <c r="K86" i="20"/>
  <c r="K57" i="20"/>
  <c r="K63" i="20"/>
  <c r="K74" i="20"/>
  <c r="E73" i="15"/>
  <c r="E69" i="15" s="1"/>
  <c r="N72" i="15"/>
  <c r="Q72" i="15" s="1"/>
  <c r="R72" i="15" s="1"/>
  <c r="K80" i="20"/>
  <c r="K77" i="20"/>
  <c r="E75" i="15"/>
  <c r="N75" i="15"/>
  <c r="Q75" i="15" s="1"/>
  <c r="R75" i="15" s="1"/>
  <c r="K54" i="20"/>
  <c r="N76" i="15"/>
  <c r="Q76" i="15" s="1"/>
  <c r="R76" i="15" s="1"/>
  <c r="E76" i="15"/>
  <c r="K56" i="20"/>
  <c r="K55" i="20"/>
  <c r="K105" i="20"/>
  <c r="K140" i="20" s="1"/>
  <c r="K72" i="20"/>
  <c r="E71" i="15"/>
  <c r="K20" i="15" l="1"/>
  <c r="K19" i="15"/>
  <c r="K74" i="15"/>
  <c r="K21" i="15"/>
  <c r="N4" i="16"/>
  <c r="N4" i="17"/>
  <c r="K139" i="20"/>
  <c r="E19" i="15"/>
  <c r="N20" i="15"/>
  <c r="Q20" i="15" s="1"/>
  <c r="R20" i="15" s="1"/>
  <c r="K141" i="20" l="1"/>
  <c r="N8" i="17" s="1"/>
  <c r="Y90" i="20"/>
  <c r="N4" i="1"/>
  <c r="Y89" i="20"/>
  <c r="N8" i="1"/>
  <c r="N69" i="15"/>
  <c r="Q69" i="15" s="1"/>
  <c r="R69" i="15" s="1"/>
  <c r="K142" i="20" l="1"/>
  <c r="G140" i="20" s="1"/>
  <c r="G141" i="20" s="1"/>
  <c r="N6" i="17" s="1"/>
  <c r="N2" i="17" s="1"/>
  <c r="N8" i="16"/>
  <c r="E74" i="15"/>
  <c r="F88" i="20" l="1"/>
  <c r="N6" i="16"/>
  <c r="N2" i="16" s="1"/>
  <c r="N6" i="1"/>
  <c r="N2" i="1" s="1"/>
  <c r="E20" i="15"/>
  <c r="B20" i="15" s="1"/>
  <c r="E21" i="15"/>
  <c r="B21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<sst xmlns="http://schemas.openxmlformats.org/spreadsheetml/2006/main" count="1785" uniqueCount="764">
  <si>
    <t>Convenzione 
Tecnologie Server 4 - Lotto 6</t>
  </si>
  <si>
    <t>Guida alla Convenzione</t>
  </si>
  <si>
    <t>Totale Configurazione</t>
  </si>
  <si>
    <t>DELL POWEREDGE R940</t>
  </si>
  <si>
    <t>Quantità Server</t>
  </si>
  <si>
    <t>Base</t>
  </si>
  <si>
    <t>PowerEdge R940 Server (General Purpose)</t>
  </si>
  <si>
    <t>Chassis Configuration</t>
  </si>
  <si>
    <t>Chassis with Up to 24 x 2.5'' Hard Drives for 2CPU Configuration</t>
  </si>
  <si>
    <t>Processor</t>
  </si>
  <si>
    <t>Additional Processor</t>
  </si>
  <si>
    <t>Memory Capacity (GB)</t>
  </si>
  <si>
    <t>TS4L6-RAM32</t>
  </si>
  <si>
    <t>Operating System STANDARD</t>
  </si>
  <si>
    <t>No Operating System</t>
  </si>
  <si>
    <t>Windows Server 2022 Standard Edition, Add License,2CORE</t>
  </si>
  <si>
    <t>Operating System DATACENTER</t>
  </si>
  <si>
    <t>Windows Server 2022 / 2019 Datacenter Edition,Add License,2CORE</t>
  </si>
  <si>
    <t>Operating System Device CAL / User CAL</t>
  </si>
  <si>
    <t>1-pack of Windows Server 2022/2019 Device CALs (STD or DC)</t>
  </si>
  <si>
    <t>1-pack of Windows Server 2022/2019 User CALs (STD or DC)</t>
  </si>
  <si>
    <t>PERC H740P RAID Controller, 8Gb NV Cache, Adapter, Full Height</t>
  </si>
  <si>
    <t>Hard Drivers Bays n° 12 - 2 bay occupate dai dischi 960GB SSD di base</t>
  </si>
  <si>
    <t>Usati</t>
  </si>
  <si>
    <t>Disponibili</t>
  </si>
  <si>
    <t>NVMe Bays N° 12</t>
  </si>
  <si>
    <t>BOSS controller card</t>
  </si>
  <si>
    <t>No Boss card</t>
  </si>
  <si>
    <t>Power Supply</t>
  </si>
  <si>
    <t>⚠</t>
  </si>
  <si>
    <t>Embedded Systems Management</t>
  </si>
  <si>
    <t>iDRAC9,Enterprise</t>
  </si>
  <si>
    <t/>
  </si>
  <si>
    <t>PCI Slot 3 Processor 1 x16 PCIe  for HL/FH</t>
  </si>
  <si>
    <t>PCI Slot 4 Processor 2 x16 PCIe  for HL/FH</t>
  </si>
  <si>
    <t>PCI Slot 5 Processor 2 x8 PCIe  for HL/FH</t>
  </si>
  <si>
    <t>PCI Slot 6 Processor 2 x8 PCIe  for HL/FH</t>
  </si>
  <si>
    <t>PCI Slot 7 Processor 2 x16 PCIe  for HL/FH</t>
  </si>
  <si>
    <t>PCI Slot 8 Processor 3 x16 PCIe  for HL/FH</t>
  </si>
  <si>
    <t>PCI Slot 9 Processor 3 x16 PCIe  for HL/FH</t>
  </si>
  <si>
    <t>PCI Slot 10 Processor 3 x16 PCIe  for HL/FH</t>
  </si>
  <si>
    <t>PCI Slot 11 Processor 4 x16 PCIe  for HL/FH</t>
  </si>
  <si>
    <t>PCI Slot 12 Processor 4 x16 PCIe  for HL/FH</t>
  </si>
  <si>
    <t>PCI Slot 13 Processor 4 x16 PCIe  for HL/FH</t>
  </si>
  <si>
    <t>QSFP28 Transceivers</t>
  </si>
  <si>
    <t>Dell EMC PowerEdge QSFP28 SR4 100GbE 85C optic</t>
  </si>
  <si>
    <t>Garanzia</t>
  </si>
  <si>
    <t>Manutenzione in garanzia (36 mesi)</t>
  </si>
  <si>
    <t>Hard Disk Retention</t>
  </si>
  <si>
    <t>Configurazione</t>
  </si>
  <si>
    <t>Totale</t>
  </si>
  <si>
    <t>NOTE</t>
  </si>
  <si>
    <t>No Additional Processor</t>
  </si>
  <si>
    <t>Opzioni</t>
  </si>
  <si>
    <t>Totale altre opzioni</t>
  </si>
  <si>
    <t>OpzRack</t>
  </si>
  <si>
    <t>OpzUps (3000VA)</t>
  </si>
  <si>
    <t>OpzGUI</t>
  </si>
  <si>
    <t>OpzKVM</t>
  </si>
  <si>
    <t>SI</t>
  </si>
  <si>
    <t>Articoli in convenzione</t>
  </si>
  <si>
    <t>Config 1</t>
  </si>
  <si>
    <t>Config 2</t>
  </si>
  <si>
    <t>Config 3</t>
  </si>
  <si>
    <t>Codice Produttore</t>
  </si>
  <si>
    <t>Codice Convenzione</t>
  </si>
  <si>
    <t>Qtà</t>
  </si>
  <si>
    <t>Costo unitario</t>
  </si>
  <si>
    <t>Costo Totale</t>
  </si>
  <si>
    <t>N°</t>
  </si>
  <si>
    <t>L6N01</t>
  </si>
  <si>
    <t>L6N01-NVMe</t>
  </si>
  <si>
    <t>L6N02</t>
  </si>
  <si>
    <t>L6N03</t>
  </si>
  <si>
    <t>L6N04</t>
  </si>
  <si>
    <t>L6N05</t>
  </si>
  <si>
    <t>L6N75</t>
  </si>
  <si>
    <t>L6N06</t>
  </si>
  <si>
    <t>L6N76</t>
  </si>
  <si>
    <t>L6N07</t>
  </si>
  <si>
    <t>L6N77</t>
  </si>
  <si>
    <t>L6N08</t>
  </si>
  <si>
    <t>L6N78</t>
  </si>
  <si>
    <t>L6N09</t>
  </si>
  <si>
    <t>L6N79</t>
  </si>
  <si>
    <t>L6N10</t>
  </si>
  <si>
    <t>L6N101</t>
  </si>
  <si>
    <t>Quantità 1</t>
  </si>
  <si>
    <t>Quantità 2</t>
  </si>
  <si>
    <t>Quantità 3</t>
  </si>
  <si>
    <t>L6N11</t>
  </si>
  <si>
    <t>L6N12</t>
  </si>
  <si>
    <t>L6N13</t>
  </si>
  <si>
    <t>L6N14</t>
  </si>
  <si>
    <t>L6N15</t>
  </si>
  <si>
    <t>L6N16</t>
  </si>
  <si>
    <t>L6N17</t>
  </si>
  <si>
    <t>L6N18</t>
  </si>
  <si>
    <t>L6N19</t>
  </si>
  <si>
    <t>L6N20</t>
  </si>
  <si>
    <t>L6N21</t>
  </si>
  <si>
    <t>L6N22</t>
  </si>
  <si>
    <t>L6N23</t>
  </si>
  <si>
    <t>L6N24</t>
  </si>
  <si>
    <t>L6N25</t>
  </si>
  <si>
    <t>L6N26</t>
  </si>
  <si>
    <t>L6N27</t>
  </si>
  <si>
    <t>L6N28</t>
  </si>
  <si>
    <t>L6N29</t>
  </si>
  <si>
    <t>L6N30</t>
  </si>
  <si>
    <t>L6N31</t>
  </si>
  <si>
    <t>Opzioni 20 %</t>
  </si>
  <si>
    <t>L6N32</t>
  </si>
  <si>
    <t>L6N33</t>
  </si>
  <si>
    <t>L6N34</t>
  </si>
  <si>
    <t>L6N35</t>
  </si>
  <si>
    <t>Totale Convenzione</t>
  </si>
  <si>
    <t>Quota Massima 20%</t>
  </si>
  <si>
    <t>Totale 20%</t>
  </si>
  <si>
    <t>Totale Iva Esclusa</t>
  </si>
  <si>
    <t>Totale Ordine</t>
  </si>
  <si>
    <t>Module Name</t>
  </si>
  <si>
    <t>Option ID</t>
  </si>
  <si>
    <t>Option Name</t>
  </si>
  <si>
    <t>Option List Price</t>
  </si>
  <si>
    <t>SKUs</t>
  </si>
  <si>
    <t>Qty</t>
  </si>
  <si>
    <t>SKU Customer Kit</t>
  </si>
  <si>
    <t>Attributo</t>
  </si>
  <si>
    <t>Valore inserito</t>
  </si>
  <si>
    <t>Chassis with Up to 12X 2.5 SAS/SATA + 12X 2.5 NVME for 2CPU Configuration</t>
  </si>
  <si>
    <t>Chassis with Up to 12X 2.5 SAS/SATA + 12X 2.5 NVME for 4CPU Configuration</t>
  </si>
  <si>
    <t>TS4L6-SRV</t>
  </si>
  <si>
    <t>PowerEdge R940 Server (nVME)</t>
  </si>
  <si>
    <t>TS4L6-SRV-NVME</t>
  </si>
  <si>
    <t>Chassis with Up to 16 x 2.5 Hard Drives for 2CPU, GPU Double-Wide Configuration</t>
  </si>
  <si>
    <t>PowerEdge R7525 Server (GPU Double-Wide Ready)</t>
  </si>
  <si>
    <t>TS4L6_Chassis</t>
  </si>
  <si>
    <t>TS4L6_CPU</t>
  </si>
  <si>
    <t>Memory Capacity</t>
  </si>
  <si>
    <t>370-AEVP</t>
  </si>
  <si>
    <t>TS4L6_RAM (2CPU)</t>
  </si>
  <si>
    <t>TS4L6_OS</t>
  </si>
  <si>
    <t>Operating System</t>
  </si>
  <si>
    <t>TS4L6_HDD</t>
  </si>
  <si>
    <t>Hard Drives</t>
  </si>
  <si>
    <t>TS4L6_PSU</t>
  </si>
  <si>
    <t>Dual, Hot-plug, Redundant Power Supply (1+1), 750W</t>
  </si>
  <si>
    <t>Dual, Hot-plug Power Supply (1+1), 1400W</t>
  </si>
  <si>
    <t>L6N49</t>
  </si>
  <si>
    <t>Dual, Hot-plug Power Supply (1+1), 2000W</t>
  </si>
  <si>
    <t>L6N50</t>
  </si>
  <si>
    <t>TS4L6_AddCPU</t>
  </si>
  <si>
    <t>Aggiungere Secondo Processore</t>
  </si>
  <si>
    <t>TS4L6_CTRL</t>
  </si>
  <si>
    <t>L6N44</t>
  </si>
  <si>
    <t>TS4L6_ISDM</t>
  </si>
  <si>
    <t>TS4L6_OME</t>
  </si>
  <si>
    <t>No OMEA</t>
  </si>
  <si>
    <t>[TS4L6-OMEA] OpenManage Enterprise Advanced</t>
  </si>
  <si>
    <t>OpenManage Enterprise Advanced</t>
  </si>
  <si>
    <t>TS4L6-OMEA</t>
  </si>
  <si>
    <t>L6N96</t>
  </si>
  <si>
    <t>TS4L6_WARRANTY</t>
  </si>
  <si>
    <t>Dell Services: Extended Service</t>
  </si>
  <si>
    <r>
      <t xml:space="preserve">RESTRICTED:ProSupport One Data Center and Next Business Day Onsite Service Volume Low, </t>
    </r>
    <r>
      <rPr>
        <sz val="10"/>
        <color rgb="FFFF0000"/>
        <rFont val="Calibri"/>
        <family val="2"/>
        <scheme val="minor"/>
      </rPr>
      <t>39 Month(s)</t>
    </r>
  </si>
  <si>
    <t>TS4L6_HDDRET</t>
  </si>
  <si>
    <t>TS44_KYHDD</t>
  </si>
  <si>
    <t>1-pack of Windows Server 2019/2016 Device CALs (STD or DC)</t>
  </si>
  <si>
    <t>1-pack of Windows Server 2019/2016 User CALs (STD or DC)</t>
  </si>
  <si>
    <t>Armadio Rack 42U</t>
  </si>
  <si>
    <t>TS4L2_PCI_A</t>
  </si>
  <si>
    <t>540-BBCX</t>
  </si>
  <si>
    <t>Broadcom 57414 Dual Port 25Gb, SFP28, PCIe Adapter, LOW PROFILE + Optics</t>
  </si>
  <si>
    <t>OpzGigabit10Gbps</t>
  </si>
  <si>
    <t>TS4L6-LAN10-L</t>
  </si>
  <si>
    <t>Intel Ethernet XXV710 Dual Port 10/25GbE SFP28 Adapter, PCIe Low Profile + Optics</t>
  </si>
  <si>
    <t>OpzGigabit25Gbps</t>
  </si>
  <si>
    <t>TS4L6-LAN25-L</t>
  </si>
  <si>
    <t>OpzGigabit10Gbps CNA</t>
  </si>
  <si>
    <t>TS4L6-CNA10-L</t>
  </si>
  <si>
    <t>Intel X710-T2L Dual Port 10GbE BASE-T Adapter, PCIe LP</t>
  </si>
  <si>
    <t>Opz10Gigabit BaseT</t>
  </si>
  <si>
    <t>TS4L6- BaseT-L</t>
  </si>
  <si>
    <t>QLogic 2772 Dual Port 32GbE Fibre Channel HBA, PCIe Low Profile + Optics</t>
  </si>
  <si>
    <t>OpzFibreChannel</t>
  </si>
  <si>
    <t>TS4L6- FibreChannel</t>
  </si>
  <si>
    <t>Standard</t>
  </si>
  <si>
    <t>Datacenter</t>
  </si>
  <si>
    <t>2CPU</t>
  </si>
  <si>
    <t>4CPU</t>
  </si>
  <si>
    <t>Illimitate</t>
  </si>
  <si>
    <t>Qty:</t>
  </si>
  <si>
    <t>Description:</t>
  </si>
  <si>
    <t>Manufacturer Part</t>
  </si>
  <si>
    <t>Sku Number:</t>
  </si>
  <si>
    <t>Brand</t>
  </si>
  <si>
    <t>server
rackable quad-processore (prestazionale)</t>
  </si>
  <si>
    <t>PowerEdge R940 Server</t>
  </si>
  <si>
    <t>L6N01-ServerR940</t>
  </si>
  <si>
    <t>210-AMTE</t>
  </si>
  <si>
    <t>DELL</t>
  </si>
  <si>
    <t>210-321-BCPX</t>
  </si>
  <si>
    <t>-</t>
  </si>
  <si>
    <t>Kit n. 2 Processori
aggiuntivi</t>
  </si>
  <si>
    <t>TS4L6-CPU</t>
  </si>
  <si>
    <t>L6N02-OpzCPU</t>
  </si>
  <si>
    <t>338-BZSB</t>
  </si>
  <si>
    <t>TS4L6-CPU-NVME</t>
  </si>
  <si>
    <t>WX6G7</t>
  </si>
  <si>
    <t>L Shape Heatsink for 2nd CPU equal to or greater than 180W,PowerEdge R6525/R7525, Customer Install</t>
  </si>
  <si>
    <t>412-AASW</t>
  </si>
  <si>
    <t>4RCGC</t>
  </si>
  <si>
    <t>PowerEdge R7525 High Performance Fan Customer Kit V3</t>
  </si>
  <si>
    <t>121-BBBI</t>
  </si>
  <si>
    <t>HVVRP</t>
  </si>
  <si>
    <t>Riser with Two x8(x16 connector) PCIe Gen4 (Slots 4 &amp; 5), Customer Install</t>
  </si>
  <si>
    <t>330-BBTM</t>
  </si>
  <si>
    <t>234T7</t>
  </si>
  <si>
    <t>Riser 4B, PCIe Gen4 1x16 (x16 connector), Half Length, PowerEdge R7525, CK</t>
  </si>
  <si>
    <t>330-BBPR</t>
  </si>
  <si>
    <t>Riser 1B, PCIe Gen4 2x8 (x16 connector), Half Length, PowerEdge R7525, CK</t>
  </si>
  <si>
    <t>330-BBPV</t>
  </si>
  <si>
    <t>R80PP</t>
  </si>
  <si>
    <t>Riser 2A, PCIe Gen4 2x16 (x16 connector), PowerEdge R7525, CK</t>
  </si>
  <si>
    <t>330-BBPO</t>
  </si>
  <si>
    <t>OpzRAM32GB</t>
  </si>
  <si>
    <t>32GB - 2Rx4 DDR4 RDIMM 3200MHz</t>
  </si>
  <si>
    <t>L6N03-OpzRAM32GB</t>
  </si>
  <si>
    <t>AA799087</t>
  </si>
  <si>
    <t>TS4L6-RAM32-NVME</t>
  </si>
  <si>
    <t>AA79SNP75X1VC/32G</t>
  </si>
  <si>
    <t>SNP75X1VC/32G</t>
  </si>
  <si>
    <t>OpzRAM64GB</t>
  </si>
  <si>
    <t>TS4L6-RAM64</t>
  </si>
  <si>
    <t>64GB - 2RX4 DDR4 RDIMM 3200MHz</t>
  </si>
  <si>
    <t>L6N04-OpzRAM64GB</t>
  </si>
  <si>
    <t>AA799110</t>
  </si>
  <si>
    <t>TS4L6-RAM64-NVME</t>
  </si>
  <si>
    <t>AA79SNPP2MYXC/64G</t>
  </si>
  <si>
    <t>SNPP2MYXC/64G</t>
  </si>
  <si>
    <t>OpzGigabit</t>
  </si>
  <si>
    <t>TS4L6-LAN1</t>
  </si>
  <si>
    <t>Broadcom 5720 DP 1Gb Network Interface Card,Full Height</t>
  </si>
  <si>
    <t>L6N05-OpzGigabit</t>
  </si>
  <si>
    <t>540-BBGX</t>
  </si>
  <si>
    <t>TS4L6-LAN1-NVME</t>
  </si>
  <si>
    <t>540-XF9VF</t>
  </si>
  <si>
    <t>XF9VF</t>
  </si>
  <si>
    <t>L6N05b</t>
  </si>
  <si>
    <t>TS4L6-LAN1-L</t>
  </si>
  <si>
    <t xml:space="preserve">Broadcom 5719 Quad Port 1Gb Network Interface Card, Low Profile </t>
  </si>
  <si>
    <t>L6N75-OpzGigabitLP</t>
  </si>
  <si>
    <t>540-BBHB</t>
  </si>
  <si>
    <t>TS4L6-LAN1-L-NVME</t>
  </si>
  <si>
    <t>540-W0N4T</t>
  </si>
  <si>
    <t>W0N4T</t>
  </si>
  <si>
    <t>TS4L6-LAN10</t>
  </si>
  <si>
    <t>Broadcom 57412 Dual Port 10Gb, SFP+, PCIe Adapter, Full Height + Optics</t>
  </si>
  <si>
    <t>L6N06-OpzGigabit10Gbps</t>
  </si>
  <si>
    <t>540-BBUP</t>
  </si>
  <si>
    <t>TS4L6-LAN10-NVME</t>
  </si>
  <si>
    <t>540-H6N50</t>
  </si>
  <si>
    <t>H6N50</t>
  </si>
  <si>
    <t>Dell Networking, Transceiver, SFP+, 10GbE, SR, 850nm Wavelength, 300m Reach - Kit</t>
  </si>
  <si>
    <t>407-BBOU</t>
  </si>
  <si>
    <t>407-4Y8DN</t>
  </si>
  <si>
    <t>4Y8DN</t>
  </si>
  <si>
    <t>L6N06b</t>
  </si>
  <si>
    <t>L6N76-OpzGigabit10GbpsLP</t>
  </si>
  <si>
    <t>540-BBVL</t>
  </si>
  <si>
    <t>TS4L6-LAN10-L-NVME</t>
  </si>
  <si>
    <t>540-N7R67</t>
  </si>
  <si>
    <t>N7R67</t>
  </si>
  <si>
    <t>Dell Networking, Transceiver, SFP+, 10GbE, SR, 850nm Wavelength, 300m Reach</t>
  </si>
  <si>
    <t>TS4L6-LAN25</t>
  </si>
  <si>
    <t>Intel Ethernet XXV710 Dual Port 10/25GbE SFP28 Adapter, PCIe Full Height + Optics</t>
  </si>
  <si>
    <t>L6N07-OpzGigabit25Gbps</t>
  </si>
  <si>
    <t>540-BBYI</t>
  </si>
  <si>
    <t>TS4L6-LAN25-NVME</t>
  </si>
  <si>
    <t>540-86P4V</t>
  </si>
  <si>
    <t>86P4V</t>
  </si>
  <si>
    <t>Dell Networking, Transceiver, 25GbE SFP28 SR, No FEC, MMF, Duplex LC</t>
  </si>
  <si>
    <t>407-BCHI</t>
  </si>
  <si>
    <t>407-PY7V9</t>
  </si>
  <si>
    <t>PY7V9</t>
  </si>
  <si>
    <t>L6N07b</t>
  </si>
  <si>
    <t>L6N77-OpzGigabit25GbpsLP</t>
  </si>
  <si>
    <t>540-BBZO</t>
  </si>
  <si>
    <t>TS4L6-LAN25-L-NVME</t>
  </si>
  <si>
    <t>540-9RVF0</t>
  </si>
  <si>
    <t>9RVF0</t>
  </si>
  <si>
    <t>407-BBXU</t>
  </si>
  <si>
    <t>TS4L6-CNA10</t>
  </si>
  <si>
    <t>L6N08-OpzCNA10Gbps</t>
  </si>
  <si>
    <t>540-BBYH</t>
  </si>
  <si>
    <t>TS4L6-CNA10-NVME</t>
  </si>
  <si>
    <t>540-42H35</t>
  </si>
  <si>
    <t>42H35</t>
  </si>
  <si>
    <t>L6N08b</t>
  </si>
  <si>
    <t>L6N78-OpzCNA10GbpsLP</t>
  </si>
  <si>
    <t>540-BBZM</t>
  </si>
  <si>
    <t>TS4L6-CNA10-L-NVME</t>
  </si>
  <si>
    <t>540-01CN1</t>
  </si>
  <si>
    <t>01CN1</t>
  </si>
  <si>
    <t>TS4L6-BaseT</t>
  </si>
  <si>
    <t>Intel X710-T2L Dual Port 10GbE BASE-T Adapter, PCIe Full Height</t>
  </si>
  <si>
    <t>L6N09-Opz-BaseT</t>
  </si>
  <si>
    <t>540-BCSC</t>
  </si>
  <si>
    <t>TS4L6-BaseT-NVME</t>
  </si>
  <si>
    <t>403-YH1DK</t>
  </si>
  <si>
    <t>YH1DK</t>
  </si>
  <si>
    <t>L6N09b</t>
  </si>
  <si>
    <t>L6N79-Opz-BaseT</t>
  </si>
  <si>
    <t>403-BBMT</t>
  </si>
  <si>
    <t>TS4L6- BaseT-L-NVME</t>
  </si>
  <si>
    <t>403-P0TRP</t>
  </si>
  <si>
    <t>P0TRP</t>
  </si>
  <si>
    <t>L6N10-OpzFibreChannel</t>
  </si>
  <si>
    <t>540-BDHC</t>
  </si>
  <si>
    <t>TS4L6- FibreChannel-NVME</t>
  </si>
  <si>
    <t>540-BDGU</t>
  </si>
  <si>
    <t>OpzHDD2TB</t>
  </si>
  <si>
    <t>TS4L6-HDD2TB</t>
  </si>
  <si>
    <t>2.4TB 10k SAS ISE 12Gbps</t>
  </si>
  <si>
    <t>2.4TB 10k 512e SAS ISE 12Gbps 2.5in Hot Plug Hard Drive</t>
  </si>
  <si>
    <t>L6N10-OpzHDD2TB</t>
  </si>
  <si>
    <t>400-BEGI</t>
  </si>
  <si>
    <t>TS4L6-HDD2TB-NVME</t>
  </si>
  <si>
    <t>400-HTMGW</t>
  </si>
  <si>
    <t>HTMGW</t>
  </si>
  <si>
    <t>OpzHDD1TB</t>
  </si>
  <si>
    <t>TS4L6-HDD1TB</t>
  </si>
  <si>
    <t>1.2TB 10K RPM SAS ISE 12Gbps</t>
  </si>
  <si>
    <t>1.2TB 10k 512n SAS ISE 12Gbps 2.5in Hot Plug Hard Drive</t>
  </si>
  <si>
    <t>L6N11-OpzHDD1TB</t>
  </si>
  <si>
    <t>400-ATJL</t>
  </si>
  <si>
    <t>TS4L6-HDD1TB-NVME</t>
  </si>
  <si>
    <t>400-400-ATJL</t>
  </si>
  <si>
    <t>OpzSSD-RI3,8TB</t>
  </si>
  <si>
    <t>TS4L6-SSD-RI3,8TB</t>
  </si>
  <si>
    <t>3.84TB SSD SAS ISE RI 12Gbps</t>
  </si>
  <si>
    <t>3.84TB SSD SAS ISE RI 12Gbps 512e 2.5in PM6 Hot-Plug 1 DWPD</t>
  </si>
  <si>
    <t>345-BBXY</t>
  </si>
  <si>
    <t>TS4L6-SSD-RI3,8TB-NVME</t>
  </si>
  <si>
    <t>400-PDNT1</t>
  </si>
  <si>
    <t>PDNT1</t>
  </si>
  <si>
    <t>OpzSSD-RI1,6TB</t>
  </si>
  <si>
    <t>TS4L6-SSD-RI1,6TB</t>
  </si>
  <si>
    <t>1.92TB SSD SAS ISE RI 12Gbps</t>
  </si>
  <si>
    <t>1.92TB SSD SAS ISE RI 12Gbps 512e 2.5in Hot-Plug 1 DWP</t>
  </si>
  <si>
    <t>L6N13-OpzSSD-RI1,6TB</t>
  </si>
  <si>
    <t>345-BBYK</t>
  </si>
  <si>
    <t>TS4L6-SSD-RI1,6TB-NVME</t>
  </si>
  <si>
    <t>400-2H59H</t>
  </si>
  <si>
    <t>2H59H</t>
  </si>
  <si>
    <t>OpzSSD-MU1,6TB</t>
  </si>
  <si>
    <t>TS4L6-SSD-MU1,6TB</t>
  </si>
  <si>
    <t>1.6TB SSD SAS ISE MU 12Gbps</t>
  </si>
  <si>
    <t>1.6TB SSD SAS ISE MU 12Gbps 512e 2.5in Hot-Plug PM6 3 DWPD</t>
  </si>
  <si>
    <t>L6N14-OpzSSD-MU1,6TB</t>
  </si>
  <si>
    <t>345-BCIP</t>
  </si>
  <si>
    <t>TS4L6-SSD-MU1,6TB-NVME</t>
  </si>
  <si>
    <t>400-CDPWY</t>
  </si>
  <si>
    <t>CDPWY</t>
  </si>
  <si>
    <t>OpzSSD-RI800GB</t>
  </si>
  <si>
    <t>TS4L6-SSD-RI800GB</t>
  </si>
  <si>
    <t>960GB SSD SAS ISE RI 12Gbps</t>
  </si>
  <si>
    <t>960GB SSD SAS ISE RI 12Gbps 512e 2.5in Hot-Plug 1 DWPD</t>
  </si>
  <si>
    <t>L6N15-OpzSSD-RI800GB</t>
  </si>
  <si>
    <t>345-BBYU</t>
  </si>
  <si>
    <t>TS4L6-SSD-RI800GB-NVME</t>
  </si>
  <si>
    <t>400-VPV60</t>
  </si>
  <si>
    <t>VPV60</t>
  </si>
  <si>
    <t>OpzSSD-MU800GB</t>
  </si>
  <si>
    <t>TS4L6-SSD-MU800GB</t>
  </si>
  <si>
    <t>800GB SSD SAS ISE Mix Use 12Gbps</t>
  </si>
  <si>
    <t>800GB SSD SAS ISE Mix Use 12Gbps 512e 2.5in Hot-plug, 3 DWPD</t>
  </si>
  <si>
    <t>L6N16-OpzSSD-MU800GB</t>
  </si>
  <si>
    <t>400-AZII</t>
  </si>
  <si>
    <t>TS4L6-SSD-MU800GB-NVME</t>
  </si>
  <si>
    <t>400-MW0DK</t>
  </si>
  <si>
    <t>MW0DK</t>
  </si>
  <si>
    <t>OpzNVME1,6TB</t>
  </si>
  <si>
    <t>TS4L6-NVME1,6TB</t>
  </si>
  <si>
    <t>1.6TB Enterprise NVMe Mixed Use Drive U.2</t>
  </si>
  <si>
    <t>1.6TB, Enterprise, NVMe, Mixed Use Drive, U.2, Gen4 with carrier</t>
  </si>
  <si>
    <t>L6N18-OpzNVME1,6TB</t>
  </si>
  <si>
    <t>400-BMVP</t>
  </si>
  <si>
    <t>TS4L6-NVME1,6TB-NVME</t>
  </si>
  <si>
    <t>403-C359R</t>
  </si>
  <si>
    <t>C359R</t>
  </si>
  <si>
    <t>TS4L6-UPS</t>
  </si>
  <si>
    <t>Dispositivo UPS di tipo On-line doppia conversione, strutturato per il montaggio a rack da 19”</t>
  </si>
  <si>
    <t>L6N19-OpzUps</t>
  </si>
  <si>
    <t>RPMM9/3K</t>
  </si>
  <si>
    <t>TS4L6-UPS-NVME</t>
  </si>
  <si>
    <t>RPMMRPMM9/3K</t>
  </si>
  <si>
    <t>TS4L6-GUI</t>
  </si>
  <si>
    <t>Unità KVM - monitor 17", cavo combi PS/2&amp;USB da 1,8mt, tastiera italiana, touch pad</t>
  </si>
  <si>
    <t>L6N20-OpzGUI</t>
  </si>
  <si>
    <t>F9857N</t>
  </si>
  <si>
    <t>TS4L6-GUI-NVME</t>
  </si>
  <si>
    <t>F985F9857N</t>
  </si>
  <si>
    <t>TS4L6-KVM</t>
  </si>
  <si>
    <t>KVM Switch IP per GUI 16P</t>
  </si>
  <si>
    <t>L6N21-OpzKVM</t>
  </si>
  <si>
    <t>T9816NIP</t>
  </si>
  <si>
    <t>TS4L6-KVM-NVME</t>
  </si>
  <si>
    <t>T981T9816NIP</t>
  </si>
  <si>
    <t>OpzWinServSTD</t>
  </si>
  <si>
    <t>TS4L6-WINSRVSTD</t>
  </si>
  <si>
    <t>Windows Server 2022,Standard,ROK,16CORE</t>
  </si>
  <si>
    <t>L6N22-OpzWinServSTD</t>
  </si>
  <si>
    <t>634-BYKR</t>
  </si>
  <si>
    <t>TS4L6-WINSRVSTD-NVME</t>
  </si>
  <si>
    <t>634-634-BSFX</t>
  </si>
  <si>
    <t>634-BSFX</t>
  </si>
  <si>
    <t>OpzDeviceCal</t>
  </si>
  <si>
    <t>TS4L6-WINDEVCAL</t>
  </si>
  <si>
    <t>L6N23-OpzDeviceCal</t>
  </si>
  <si>
    <t>634-BYLD</t>
  </si>
  <si>
    <t>TS4L6-WINDEVCAL-NVME</t>
  </si>
  <si>
    <t>623-623-BBCV</t>
  </si>
  <si>
    <t>623-BBCV</t>
  </si>
  <si>
    <t>OpzUserCal</t>
  </si>
  <si>
    <t>TS4L6-WINUSRCAL</t>
  </si>
  <si>
    <t>L6N24-OpzUserCal</t>
  </si>
  <si>
    <t>634-BYKZ</t>
  </si>
  <si>
    <t>TS4L6-WINUSRCAL-NVME</t>
  </si>
  <si>
    <t>623-623-BBCT</t>
  </si>
  <si>
    <t>623-BBCT</t>
  </si>
  <si>
    <t>OpzWinServSTD2core</t>
  </si>
  <si>
    <t>TS4L6-WINSRV2C</t>
  </si>
  <si>
    <t>L6N25-OpzWinServSTD2core</t>
  </si>
  <si>
    <t>634-BYKQ</t>
  </si>
  <si>
    <t>TS4L6-WINSRV2C-NVME</t>
  </si>
  <si>
    <t>634-634-BSGS</t>
  </si>
  <si>
    <t>634-BSGS</t>
  </si>
  <si>
    <t>OpzWinServDC</t>
  </si>
  <si>
    <t>TS4L6-WinServDC</t>
  </si>
  <si>
    <t>Windows Server 2022,Datacenter,ROK,16CORE</t>
  </si>
  <si>
    <t>L6N27-OpzWinServDC</t>
  </si>
  <si>
    <t>634-BYLC</t>
  </si>
  <si>
    <t>TS4L6-WinServDC-NVME</t>
  </si>
  <si>
    <t>785-785-10921</t>
  </si>
  <si>
    <t>785-10921</t>
  </si>
  <si>
    <t>OpzWinServDC2core</t>
  </si>
  <si>
    <t>TS4L6-WinServDC2core</t>
  </si>
  <si>
    <t>L6N28-OpzWinServDC2core</t>
  </si>
  <si>
    <t>634-BYKX</t>
  </si>
  <si>
    <t>TS4L6-WinServDC2core-NVME</t>
  </si>
  <si>
    <t>742-742-10105</t>
  </si>
  <si>
    <t>742-10105</t>
  </si>
  <si>
    <t>OpzOpenSource</t>
  </si>
  <si>
    <t>TS4L6-LINUX</t>
  </si>
  <si>
    <t>Ubuntu Server 22.04 LTS 64 Bit</t>
  </si>
  <si>
    <t>L6N26-OpzOpenSource</t>
  </si>
  <si>
    <t>TS4L6-LINUX-NVME</t>
  </si>
  <si>
    <t>OpzHDDRetention</t>
  </si>
  <si>
    <t>TS4L6-HDRTN60</t>
  </si>
  <si>
    <t>Hard Disk Retention 60 mesi</t>
  </si>
  <si>
    <t>L6N29-OpzHDDRetention60</t>
  </si>
  <si>
    <t>TS4L6-HDRTN60-NVME</t>
  </si>
  <si>
    <t>405-V5FKR</t>
  </si>
  <si>
    <t>V5FKR</t>
  </si>
  <si>
    <t>OpzEstensione24</t>
  </si>
  <si>
    <t>TS4L6-OpzEst24</t>
  </si>
  <si>
    <t>Estensione della manutenzione in garanzia per ulteriori 24 mesi</t>
  </si>
  <si>
    <t>L6N30-OpzEst24</t>
  </si>
  <si>
    <t>P6142NCONSIP</t>
  </si>
  <si>
    <t>TS4L6-OpzEst24-NVME</t>
  </si>
  <si>
    <t>P614P6142NCONSIP</t>
  </si>
  <si>
    <t>TS4L6-RACK</t>
  </si>
  <si>
    <t>L6N31-OpzRack</t>
  </si>
  <si>
    <t>TS4L6-RACK-NVME</t>
  </si>
  <si>
    <t>405-AAMX</t>
  </si>
  <si>
    <t>405-39M19</t>
  </si>
  <si>
    <t>39M19</t>
  </si>
  <si>
    <t>L6N45</t>
  </si>
  <si>
    <t>Customer Kit,Card,Controller,H740P,Minicard</t>
  </si>
  <si>
    <t>405-AANL</t>
  </si>
  <si>
    <t>int</t>
  </si>
  <si>
    <t>405-4R84R</t>
  </si>
  <si>
    <t>4R84R</t>
  </si>
  <si>
    <t>OpzPSU1400W</t>
  </si>
  <si>
    <t>TS4L6-PSU1400W</t>
  </si>
  <si>
    <t>Dual, Hot-plug Power Supply (1+1), 1400W in sostituzione di quelli in configurazione BASE</t>
  </si>
  <si>
    <t>TS4-OpzA201100W</t>
  </si>
  <si>
    <t>450-AEBL</t>
  </si>
  <si>
    <t>450-T4RTF</t>
  </si>
  <si>
    <t>T4RTF</t>
  </si>
  <si>
    <t>Hard Disk Retention 36 mesi</t>
  </si>
  <si>
    <t>L6N29-OpzHDDRetention36</t>
  </si>
  <si>
    <t>TS4L6-HDRTN36</t>
  </si>
  <si>
    <t>L6N29b</t>
  </si>
  <si>
    <t>CNA QLogic 41262 Dual Port 10Gb SFP28 Adapter, Full Height +10 Gbps Optics</t>
  </si>
  <si>
    <t>CNA QLogic 41262 Dual Port 10Gb SFP28 Adapter, Low Profile + 10 Gbps Optics</t>
  </si>
  <si>
    <t>Aggiungere Terzo e Quarto Processore</t>
  </si>
  <si>
    <t>QLogic 2772 Dual Port 32Gb Fibre Channel HBA, PCIe Full Height + Optics</t>
  </si>
  <si>
    <t>Ordine</t>
  </si>
  <si>
    <t>Ente</t>
  </si>
  <si>
    <t>data</t>
  </si>
  <si>
    <t>Ref Cons</t>
  </si>
  <si>
    <t>mail</t>
  </si>
  <si>
    <t>tel</t>
  </si>
  <si>
    <t>Ref Inst</t>
  </si>
  <si>
    <t>Tel</t>
  </si>
  <si>
    <t>Totale Altre Opzioni</t>
  </si>
  <si>
    <t>Articoli 20% Totali</t>
  </si>
  <si>
    <t>3.2TB, Enterprise, NVMe, Mixed Use, U2, G4, P5600 with carrier</t>
  </si>
  <si>
    <t>OpzSSD7,68</t>
  </si>
  <si>
    <t>7.68TB SSD RI SAS ISE 12Gbps</t>
  </si>
  <si>
    <t>7.68TB SSD RI SAS ISE 12Gbps 512e 2.5in PM1643a Hot-Plug 1 DWPD</t>
  </si>
  <si>
    <t>3.2TB, Enterprise, NVMe, Mixed Use</t>
  </si>
  <si>
    <t>OpzNVMe3,2</t>
  </si>
  <si>
    <t>1.92TB, Enterprise, NVMe, Read Intensive, U2, G4, P5500</t>
  </si>
  <si>
    <t>1.92TB, Enterprise, NVMe, Read Intensive</t>
  </si>
  <si>
    <t>OpzNVMe1,92</t>
  </si>
  <si>
    <t>OpzNVMe3,84</t>
  </si>
  <si>
    <t>3.84TB, Enterprise, NVMe, Read Intensive, U2, G4, P5500</t>
  </si>
  <si>
    <t>3.84TB, Enterprise, NVMe, Read Intensive</t>
  </si>
  <si>
    <t>L6N36</t>
  </si>
  <si>
    <t>Intel X710 Quad Port 10Gb Direct Attach, SFP+, PCIe Full height</t>
  </si>
  <si>
    <t>Opz10GBQP</t>
  </si>
  <si>
    <t>L6N38</t>
  </si>
  <si>
    <t>Mellanox ConnectX-6 DX Dual Port 100GbE QSFP56 Network Adapter, Full Height</t>
  </si>
  <si>
    <t>Opz100GBCX</t>
  </si>
  <si>
    <t>L6N39</t>
  </si>
  <si>
    <t>Broadcom 57508 Dual Port 100GbE QSFP Adapter, PCIe Full Height</t>
  </si>
  <si>
    <t>Opz100GB</t>
  </si>
  <si>
    <t>L6N40</t>
  </si>
  <si>
    <t>Opz100GB_I</t>
  </si>
  <si>
    <t>Intel E810 Dual Port 100GbE QSFP28 Adapter, PCIe Full Height, 100GbE max bandwidth</t>
  </si>
  <si>
    <t>L6N41</t>
  </si>
  <si>
    <t>Opz100GB_M</t>
  </si>
  <si>
    <t>Mellanox ConnectX-6 Single Port HDR100 QSFP56 Infiniband Adapter, PCIe Full Height</t>
  </si>
  <si>
    <t>Mellanox ConnectX-6 Single Port HDR100 QSFP56 Infiniband Adapter</t>
  </si>
  <si>
    <t>L6N42</t>
  </si>
  <si>
    <t>BOSS controller card + with 2 M.2 Sticks 480GB (RAID 1),FH</t>
  </si>
  <si>
    <t>TS4L6-OpzBOSS</t>
  </si>
  <si>
    <t>OpzBOSS</t>
  </si>
  <si>
    <t>OpzSFP+</t>
  </si>
  <si>
    <t>SFP+ SR Optic for all SFP+ ports except high temp validation warning cards</t>
  </si>
  <si>
    <t>SFP28 SR Optic, 25GbE, 85C, for all SFP28 ports</t>
  </si>
  <si>
    <t>OpzSFP25</t>
  </si>
  <si>
    <t>OpzSFP100</t>
  </si>
  <si>
    <t>Opzioni 20%</t>
  </si>
  <si>
    <t>Selezionare BOSS card</t>
  </si>
  <si>
    <t>TS4L6-SWKVM</t>
  </si>
  <si>
    <t>L6N01-vSAN</t>
  </si>
  <si>
    <t>TS4L6-SRV-vSAN</t>
  </si>
  <si>
    <t>Riservato per PERC</t>
  </si>
  <si>
    <t>HBA330+ Adapter FH for R940</t>
  </si>
  <si>
    <t>PowerEdge R940 Server (vSAN Ready)</t>
  </si>
  <si>
    <t>Chassis with Up to 12X 2.5 SAS/SATA + 12X 2.5 for 2CPU Configuration</t>
  </si>
  <si>
    <t>Chassis with Up to 12X 2.5 SAS/SATA + 12X 2.5 for 4CPU Configuration</t>
  </si>
  <si>
    <t>Chassis with Up to 12X 2.5 SAS/SATA + 12X 2.5 vSAN for 2CPU Configuration</t>
  </si>
  <si>
    <t>Chassis with Up to 12X 2.5 SAS/SATA + 12X 2.5 vSAN for 4CPU Configuration</t>
  </si>
  <si>
    <t>Disk Controller  (PCI SLOT 1)</t>
  </si>
  <si>
    <t>Riservato Boss Card</t>
  </si>
  <si>
    <t>TS4L6_SFP</t>
  </si>
  <si>
    <t>L6N51</t>
  </si>
  <si>
    <t>L6N52</t>
  </si>
  <si>
    <t>L6N53</t>
  </si>
  <si>
    <t>SFP+ Transceivers 10 Gbps</t>
  </si>
  <si>
    <t>SFP28 - 25GbE</t>
  </si>
  <si>
    <t xml:space="preserve">	Cable Management Arm for PowerEdge Systems - Kit</t>
  </si>
  <si>
    <t>L6N54</t>
  </si>
  <si>
    <t>OpzCMA</t>
  </si>
  <si>
    <t>TS4L6-OpzCMA</t>
  </si>
  <si>
    <t>TS4L6_CMA</t>
  </si>
  <si>
    <t>L6N12-OpzSSD-RI3,8TB</t>
  </si>
  <si>
    <t>TS4L6_RAM (4CPU)</t>
  </si>
  <si>
    <t>TS4L6-SRV-NVMe</t>
  </si>
  <si>
    <t>L6N01-ServerR940-NVMe</t>
  </si>
  <si>
    <t>L6N110</t>
  </si>
  <si>
    <t>L6N111</t>
  </si>
  <si>
    <t>Kit vSAN Comprensivo di BOSS e HBA 330+</t>
  </si>
  <si>
    <t>OpzVSAN2TB</t>
  </si>
  <si>
    <t>L6N01-NVme</t>
  </si>
  <si>
    <t>TS4L6_RAM_VSAN 512(2CPU)</t>
  </si>
  <si>
    <t>TS4L6_RAM_VSAN 2tb(4CPU)</t>
  </si>
  <si>
    <t>TS4L6_RAM_VSAN 512(4CPU)</t>
  </si>
  <si>
    <t>OpzVSAN</t>
  </si>
  <si>
    <t>Chassis with Up to 12X 2.5 SAS/SATA + 12X 2.5 vSAN for 2CPU Configuration Comprensivo di BOSS e HBA 330+</t>
  </si>
  <si>
    <t>Totale Ordine Iva Esclusa</t>
  </si>
  <si>
    <t>OpzHBA</t>
  </si>
  <si>
    <t>TS4L6-HBA</t>
  </si>
  <si>
    <t>Check CPU</t>
  </si>
  <si>
    <t>Check RAM</t>
  </si>
  <si>
    <t>Check NVME</t>
  </si>
  <si>
    <t>Check PCI</t>
  </si>
  <si>
    <t>Check Win</t>
  </si>
  <si>
    <t>Check Tot</t>
  </si>
  <si>
    <t>Quota Residua 20%</t>
  </si>
  <si>
    <t>Quota residua 20 %</t>
  </si>
  <si>
    <t>Convenzione Tecnologie Server 4 - Lotto 6</t>
  </si>
  <si>
    <t>345-BBCL</t>
  </si>
  <si>
    <t>400-BLJB</t>
  </si>
  <si>
    <t>400-BLJV</t>
  </si>
  <si>
    <t>400-BLJO</t>
  </si>
  <si>
    <t>540-BBIW</t>
  </si>
  <si>
    <t>540-BCXP</t>
  </si>
  <si>
    <t>540-BDEC</t>
  </si>
  <si>
    <t>540-BDDW</t>
  </si>
  <si>
    <t>540-BCMU</t>
  </si>
  <si>
    <t>407-BCBN</t>
  </si>
  <si>
    <t>407-BCEX</t>
  </si>
  <si>
    <t>TS4L6-100GBs-INT</t>
  </si>
  <si>
    <t>L6N32-OpzSSD7.68RI</t>
  </si>
  <si>
    <t>TS4L6-SSD7.68RI</t>
  </si>
  <si>
    <t>TS4L6-NVMe3.2MU</t>
  </si>
  <si>
    <t>TS4L6-NVMe1.92RI</t>
  </si>
  <si>
    <t>TS4L6-NVMe3.84RI</t>
  </si>
  <si>
    <t>TS4L6-100GBs-M</t>
  </si>
  <si>
    <t>TS4L6-100GBs-B</t>
  </si>
  <si>
    <t>L6N33-OpzNVMe3.2MU</t>
  </si>
  <si>
    <t>L6N34-OpzNVMe1.92RI</t>
  </si>
  <si>
    <t>L6N35-OpzNVMe3.84RI</t>
  </si>
  <si>
    <t>L6N38-Opz100GBs-M</t>
  </si>
  <si>
    <t>L6N39-Opz100GBs-B</t>
  </si>
  <si>
    <t>L6N36-Opz10GBs-INTQP</t>
  </si>
  <si>
    <t>TS4L6-10GBs-INTQP</t>
  </si>
  <si>
    <t>TS4L6-100GBs-INF</t>
  </si>
  <si>
    <t>L6N40-Opz100GBs-INT</t>
  </si>
  <si>
    <t>L6N41-Opz100GBs-INF</t>
  </si>
  <si>
    <t>L6N42-BOSS</t>
  </si>
  <si>
    <t>TS4L6-OT10GB</t>
  </si>
  <si>
    <t>L6N50-OpzOT10GB</t>
  </si>
  <si>
    <t>L6N51-OpzOT25GB</t>
  </si>
  <si>
    <t>TS4L6-OT25GB</t>
  </si>
  <si>
    <t>TS4L6-OT100GB</t>
  </si>
  <si>
    <t>L6N53-OpzHBA</t>
  </si>
  <si>
    <t>L6N52-OpzOT100GB</t>
  </si>
  <si>
    <t>L6N54-CMA</t>
  </si>
  <si>
    <t>TS4L6-2CPU-vSAN</t>
  </si>
  <si>
    <t>L6N110-Opz2CPU-vSAN</t>
  </si>
  <si>
    <t>L6N111-Opz4CPU-vSAN-2TB</t>
  </si>
  <si>
    <t>TS4L6-4CPU-vSAN-2TB</t>
  </si>
  <si>
    <t>Chassis with Up to 12X 2.5 SAS/SATA + 12X 2.5 vSAN for 4CPU Configuration 2TB RAM Comprensivo di BOSS e HBA 330+</t>
  </si>
  <si>
    <t>2 x Intel Xeon Gold 6252N, 2.3G, 24C/48T, 10.4GT/s, 35.75M Cache, Turbo, HT (150W) DDR4-2933</t>
  </si>
  <si>
    <t>Informazioni di Servizio per processamento Ordine</t>
  </si>
  <si>
    <t>Configurazione 1</t>
  </si>
  <si>
    <t>Configurazione 2</t>
  </si>
  <si>
    <t>Configurazione 3</t>
  </si>
  <si>
    <t>conf1</t>
  </si>
  <si>
    <t>conf2</t>
  </si>
  <si>
    <t>conf3</t>
  </si>
  <si>
    <t>tot</t>
  </si>
  <si>
    <t>Altre Opzioni</t>
  </si>
  <si>
    <t>Chassis with Up to 12X 2.5 SAS/SATA + 12X 2.5 vSAN for 4CPU Configuration Comprensivo di BOSS e HBA 330+</t>
  </si>
  <si>
    <t>LEGENDA</t>
  </si>
  <si>
    <t>Campi Non Editabili</t>
  </si>
  <si>
    <t>Campi Editabili</t>
  </si>
  <si>
    <t>Errore nella Selezione</t>
  </si>
  <si>
    <t>Verifica Positiva</t>
  </si>
  <si>
    <t>PowerEdge R940 Server-NVMe</t>
  </si>
  <si>
    <t>Kit vSAN Comprensivo di BOSS e HBA 330+ (NO RAID) In sostituzione del base.</t>
  </si>
  <si>
    <t>Descrizione</t>
  </si>
  <si>
    <t>PCI Slot 2 Processor 1 x16 PCIe  for HL/FH</t>
  </si>
  <si>
    <t>PCI Slot 1 Processor 1 x8 PCIe for HL/FH</t>
  </si>
  <si>
    <r>
      <t xml:space="preserve">Riepilogo Ordine N° </t>
    </r>
    <r>
      <rPr>
        <b/>
        <sz val="12"/>
        <color rgb="FFFF0000"/>
        <rFont val="Calibri"/>
        <family val="2"/>
        <scheme val="minor"/>
      </rPr>
      <t>(*)</t>
    </r>
  </si>
  <si>
    <r>
      <t xml:space="preserve">Ente Ordinante </t>
    </r>
    <r>
      <rPr>
        <b/>
        <sz val="14"/>
        <color rgb="FFFF0000"/>
        <rFont val="Calibri"/>
        <family val="2"/>
        <scheme val="minor"/>
      </rPr>
      <t>(*)</t>
    </r>
  </si>
  <si>
    <r>
      <t xml:space="preserve">Referente Consegna </t>
    </r>
    <r>
      <rPr>
        <b/>
        <sz val="12"/>
        <color rgb="FFFF0000"/>
        <rFont val="Calibri"/>
        <family val="2"/>
        <scheme val="minor"/>
      </rPr>
      <t>(*)</t>
    </r>
  </si>
  <si>
    <r>
      <t xml:space="preserve">Mail </t>
    </r>
    <r>
      <rPr>
        <b/>
        <sz val="12"/>
        <color rgb="FFFF0000"/>
        <rFont val="Calibri"/>
        <family val="2"/>
        <scheme val="minor"/>
      </rPr>
      <t>(*)</t>
    </r>
  </si>
  <si>
    <r>
      <t xml:space="preserve">Tel </t>
    </r>
    <r>
      <rPr>
        <b/>
        <sz val="12"/>
        <color rgb="FFFF0000"/>
        <rFont val="Calibri"/>
        <family val="2"/>
        <scheme val="minor"/>
      </rPr>
      <t>(*)</t>
    </r>
  </si>
  <si>
    <r>
      <t xml:space="preserve">Data  </t>
    </r>
    <r>
      <rPr>
        <b/>
        <sz val="12"/>
        <color rgb="FFFF0000"/>
        <rFont val="Calibri"/>
        <family val="2"/>
        <scheme val="minor"/>
      </rPr>
      <t>(*)</t>
    </r>
  </si>
  <si>
    <r>
      <t xml:space="preserve">Referente Installazione </t>
    </r>
    <r>
      <rPr>
        <b/>
        <sz val="12"/>
        <color rgb="FFFF0000"/>
        <rFont val="Calibri"/>
        <family val="2"/>
        <scheme val="minor"/>
      </rPr>
      <t>(*)</t>
    </r>
  </si>
  <si>
    <t>Qtà 20%</t>
  </si>
  <si>
    <t>TS4L6-2CPU-vSAN-NVMe</t>
  </si>
  <si>
    <t>TS4L6-4CPU-vSAN-2TB-NVMe</t>
  </si>
  <si>
    <t>TS4L6-SSD7.68RI-NVME</t>
  </si>
  <si>
    <t>TS4L6-NVMe3.2MU-NVME</t>
  </si>
  <si>
    <t>TS4L6-NVMe1.92RI-NVME</t>
  </si>
  <si>
    <t>TS4L6-NVMe3.84RI-NVME</t>
  </si>
  <si>
    <t>TS4L6-10GBs-INTQP-NVME</t>
  </si>
  <si>
    <t>TS4L6-100GBs-M-NVME</t>
  </si>
  <si>
    <t>TS4L6-100GBs-B-NVME</t>
  </si>
  <si>
    <t>TS4L6-100GBs-INT-NVME</t>
  </si>
  <si>
    <t>TS4L6-100GBs-INF-NVME</t>
  </si>
  <si>
    <t>TS4L6-OpzBOSS-NVME</t>
  </si>
  <si>
    <t>TS4L6-OT10GB-NVME</t>
  </si>
  <si>
    <t>TS4L6-OT25GB-NVME</t>
  </si>
  <si>
    <t>TS4L6-OT100GB-NVME</t>
  </si>
  <si>
    <t>Rack 42RU DellEmc</t>
  </si>
  <si>
    <t>PDU 220 mono output 20-C13 + 4-C19 IEC 320, input C20</t>
  </si>
  <si>
    <t>PDU 220 Trifase output 6-C19 e 36-C13, input Spina 3P+T 400V 16A</t>
  </si>
  <si>
    <t>Cable Management Arm for PowerEdge Systems</t>
  </si>
  <si>
    <t>12TB 7.2K RPM NLSAS ISE 12Gbps 512e 3.5in Hot-plug Hard
Drive</t>
  </si>
  <si>
    <t>16TB Hard Drive SAS ISE 12Gbps 7.2K 512e 3.5in Hot-Plug</t>
  </si>
  <si>
    <t>20TB HDD SAS ISE 12Gbps 7.2K 512e 3.5in Hot-Plug</t>
  </si>
  <si>
    <t>Kit vSAN Comprensivo di sostituzione controller con HBA Vsan ready ed aggiunta di BOSS card 2 x M2 480GB + kit abilitazione 1TB (16x64GB) 2CPU</t>
  </si>
  <si>
    <t>Kit vSAN Comprensivo di sostituzione controller con HBA Vsan ready ed aggiunta di BOSS card 2 x M2 480GB + kit abilitazione 2TB (32x64GB) 4CPU</t>
  </si>
  <si>
    <t>Kit abilitazione 3TB (48x64GB) 4CPU con aggiunta di BOSS card 2 x M2 480GB</t>
  </si>
  <si>
    <t>TS4L6-RACK-D</t>
  </si>
  <si>
    <t>TS4L6-PDU-M</t>
  </si>
  <si>
    <t>TS4L6-PDU-T</t>
  </si>
  <si>
    <t>TS4L6-KVM-D</t>
  </si>
  <si>
    <t>TS4L6-ROCK</t>
  </si>
  <si>
    <t>TS4L6-CMA</t>
  </si>
  <si>
    <t>TS4L6-JBOD</t>
  </si>
  <si>
    <t>TS4L6-12TBNLSAS</t>
  </si>
  <si>
    <t>TS4L6-16TBSAS</t>
  </si>
  <si>
    <t>TS4L6-20TBSAS</t>
  </si>
  <si>
    <t>TS4L6-BOSS-4CPU-3TB</t>
  </si>
  <si>
    <t>TS4L6-vSAN-4CPU-2TB</t>
  </si>
  <si>
    <t>TS4L6-vSAN-2CPU-1TB</t>
  </si>
  <si>
    <t>TS4L6-vSAN-2CPU-1.5TB</t>
  </si>
  <si>
    <t>L6N103</t>
  </si>
  <si>
    <t>OpzRackD</t>
  </si>
  <si>
    <t>OpzKVMD</t>
  </si>
  <si>
    <t>OpzPDUT</t>
  </si>
  <si>
    <t>OpzRock</t>
  </si>
  <si>
    <t>OpzJBOD</t>
  </si>
  <si>
    <t>Opz12TBNLSAS</t>
  </si>
  <si>
    <t>Opz16TBSAS</t>
  </si>
  <si>
    <t>Opz20TBSAS</t>
  </si>
  <si>
    <t>OpzVsan1,5TB</t>
  </si>
  <si>
    <t>OpzVsan1TB</t>
  </si>
  <si>
    <t>OpzVsan2TB</t>
  </si>
  <si>
    <t>OpzBOSS3TB</t>
  </si>
  <si>
    <t xml:space="preserve">Dell KVM + Switch 8 porte + cavi </t>
  </si>
  <si>
    <t>Enclosure di espansione JBOD 12 slot 3,5'' + HBA (H840)</t>
  </si>
  <si>
    <t>Kit vSAN Comprensivo di sostituzione controller con HBA Vsan ready ed aggiunta di BOSS card 2 x M2 480GB + kit abilitazione 1,5TB (24x64GB) 2CPU</t>
  </si>
  <si>
    <t>L6N112</t>
  </si>
  <si>
    <t>L6N113</t>
  </si>
  <si>
    <t>L6N115</t>
  </si>
  <si>
    <t>L6N114</t>
  </si>
  <si>
    <t>L6N116</t>
  </si>
  <si>
    <t>L6N117</t>
  </si>
  <si>
    <t>L6N118</t>
  </si>
  <si>
    <t>L6N119</t>
  </si>
  <si>
    <t>L6N120</t>
  </si>
  <si>
    <t>L6N121</t>
  </si>
  <si>
    <t>L6N122</t>
  </si>
  <si>
    <t>L6N123</t>
  </si>
  <si>
    <t>L6N124</t>
  </si>
  <si>
    <t>L6N125</t>
  </si>
  <si>
    <t>TS4L6_20%</t>
  </si>
  <si>
    <t>OpzRack DELL</t>
  </si>
  <si>
    <t>OpzPDU Mono</t>
  </si>
  <si>
    <t>OpzPDU Trifase</t>
  </si>
  <si>
    <t>OpzKVM DELL</t>
  </si>
  <si>
    <t>Opz CMA</t>
  </si>
  <si>
    <t>Opz 12TB 7,2 RPM - per JBOD</t>
  </si>
  <si>
    <t>Opz 16TB 7,2 RPM - per JBOD</t>
  </si>
  <si>
    <t>Opz 20TB 7,2 RPM - per JBOD</t>
  </si>
  <si>
    <t>12TB 7.2K RPM NLSAS ISE 12Gbps 512e 3.5in Hot-plug Hard Drive</t>
  </si>
  <si>
    <t>TS4L6-RACK-D-NVME</t>
  </si>
  <si>
    <t>TS4L6_RAM_VSAN1TB(2CPU)</t>
  </si>
  <si>
    <t>TS4L6_RAM_VSAN2TB(4CPU)64</t>
  </si>
  <si>
    <t>PowerEdge R940 Server (vSAN Ready) 64GB</t>
  </si>
  <si>
    <t>1TB</t>
  </si>
  <si>
    <t>1,5TB</t>
  </si>
  <si>
    <t>2TB</t>
  </si>
  <si>
    <t>3TB</t>
  </si>
  <si>
    <t>PowerEdge R940 Server (BOSS 3TB 48x64 GB RAM)</t>
  </si>
  <si>
    <t>Chassis with Up to 12X 2.5 SAS/SATA + 12X 2.5  for 4CPU 3TB RAM Comprensivo di BOSS</t>
  </si>
  <si>
    <t>Opz JBOD (NO DISK)</t>
  </si>
  <si>
    <t>Non utilizzabile in Configurazione 2CPU</t>
  </si>
  <si>
    <t>PCI Slot 8 Processor 32 x16 PCIe  for HL/FH</t>
  </si>
  <si>
    <t>Non utilizzabile in Configurazione 4CPU</t>
  </si>
  <si>
    <t>ROCK Port 100Gbs (include scheda pci, cavo, patch panel e manutenzione)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</si>
</sst>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_ ;\-#,##0\ "/>
    <numFmt numFmtId="165" formatCode="#,##0.00\ &quot;€&quot;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4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b/>
      <sz val="9.9"/>
      <color rgb="FFFFFFFF"/>
      <name val="Verdana"/>
      <family val="2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z val="8"/>
      <color rgb="FF002060"/>
      <name val="Century Gothic"/>
      <family val="2"/>
    </font>
    <font>
      <b/>
      <vertAlign val="subscript"/>
      <sz val="48"/>
      <color theme="4"/>
      <name val="Webdings"/>
      <family val="1"/>
      <charset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Segoe UI Symbol"/>
      <family val="2"/>
    </font>
    <font>
      <sz val="2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4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b/>
      <sz val="12"/>
      <name val="Arial Black"/>
      <family val="2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4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544F4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AAAAA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AAAAAA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AAAAAA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</borders>
  <cellStyleXfs count="4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0" applyNumberFormat="0" applyFill="0" applyAlignment="0" applyProtection="0"/>
    <xf numFmtId="0" fontId="14" fillId="0" borderId="21" applyNumberFormat="0" applyFill="0" applyAlignment="0" applyProtection="0"/>
    <xf numFmtId="0" fontId="15" fillId="0" borderId="22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3" applyNumberFormat="0" applyAlignment="0" applyProtection="0"/>
    <xf numFmtId="0" fontId="19" fillId="16" borderId="24" applyNumberFormat="0" applyAlignment="0" applyProtection="0"/>
    <xf numFmtId="0" fontId="20" fillId="16" borderId="23" applyNumberFormat="0" applyAlignment="0" applyProtection="0"/>
    <xf numFmtId="0" fontId="21" fillId="0" borderId="25" applyNumberFormat="0" applyFill="0" applyAlignment="0" applyProtection="0"/>
    <xf numFmtId="0" fontId="22" fillId="17" borderId="26" applyNumberFormat="0" applyAlignment="0" applyProtection="0"/>
    <xf numFmtId="0" fontId="23" fillId="0" borderId="0" applyNumberFormat="0" applyFill="0" applyBorder="0" applyAlignment="0" applyProtection="0"/>
    <xf numFmtId="0" fontId="1" fillId="18" borderId="27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28" applyNumberFormat="0" applyFill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7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31" fillId="0" borderId="0" applyNumberFormat="0" applyFont="0" applyFill="0" applyBorder="0" applyAlignment="0" applyProtection="0"/>
  </cellStyleXfs>
  <cellXfs count="402">
    <xf numFmtId="0" fontId="0" fillId="0" borderId="0" xfId="0"/>
    <xf numFmtId="0" fontId="9" fillId="7" borderId="3" xfId="0" applyFont="1" applyFill="1" applyBorder="1" applyAlignment="1">
      <alignment horizontal="center" vertical="center" wrapText="1"/>
    </xf>
    <xf numFmtId="0" fontId="2" fillId="2" borderId="0" xfId="0" applyFont="1" applyFill="1" applyProtection="1">
      <protection hidden="1"/>
    </xf>
    <xf numFmtId="0" fontId="2" fillId="2" borderId="8" xfId="0" applyFont="1" applyFill="1" applyBorder="1" applyProtection="1">
      <protection hidden="1"/>
    </xf>
    <xf numFmtId="0" fontId="2" fillId="2" borderId="9" xfId="0" applyFont="1" applyFill="1" applyBorder="1" applyProtection="1">
      <protection hidden="1"/>
    </xf>
    <xf numFmtId="0" fontId="2" fillId="2" borderId="11" xfId="0" applyFont="1" applyFill="1" applyBorder="1" applyProtection="1">
      <protection hidden="1"/>
    </xf>
    <xf numFmtId="0" fontId="2" fillId="2" borderId="13" xfId="0" applyFont="1" applyFill="1" applyBorder="1" applyProtection="1">
      <protection hidden="1"/>
    </xf>
    <xf numFmtId="0" fontId="2" fillId="0" borderId="0" xfId="0" applyFont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2" borderId="9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2" borderId="0" xfId="0" applyFill="1" applyProtection="1">
      <protection hidden="1"/>
    </xf>
    <xf numFmtId="0" fontId="0" fillId="2" borderId="12" xfId="0" applyFill="1" applyBorder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44" fontId="2" fillId="2" borderId="0" xfId="1" applyFont="1" applyFill="1" applyBorder="1" applyProtection="1">
      <protection hidden="1"/>
    </xf>
    <xf numFmtId="44" fontId="0" fillId="2" borderId="0" xfId="1" applyFont="1" applyFill="1" applyProtection="1">
      <protection hidden="1"/>
    </xf>
    <xf numFmtId="0" fontId="0" fillId="0" borderId="0" xfId="0" applyProtection="1">
      <protection hidden="1"/>
    </xf>
    <xf numFmtId="0" fontId="2" fillId="2" borderId="1" xfId="0" applyFont="1" applyFill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44" fontId="2" fillId="0" borderId="1" xfId="1" applyFont="1" applyBorder="1" applyProtection="1"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44" fontId="0" fillId="0" borderId="0" xfId="1" applyFont="1" applyProtection="1"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44" fontId="2" fillId="0" borderId="19" xfId="1" applyFont="1" applyBorder="1" applyProtection="1">
      <protection hidden="1"/>
    </xf>
    <xf numFmtId="0" fontId="9" fillId="7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Protection="1">
      <protection hidden="1"/>
    </xf>
    <xf numFmtId="44" fontId="2" fillId="2" borderId="0" xfId="1" applyFont="1" applyFill="1" applyBorder="1" applyAlignment="1" applyProtection="1">
      <alignment horizontal="center" vertical="center"/>
      <protection hidden="1"/>
    </xf>
    <xf numFmtId="44" fontId="9" fillId="7" borderId="3" xfId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4" fontId="0" fillId="0" borderId="0" xfId="1" applyFont="1" applyAlignment="1">
      <alignment horizontal="left" vertical="center"/>
    </xf>
    <xf numFmtId="44" fontId="2" fillId="0" borderId="2" xfId="1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9" fillId="7" borderId="0" xfId="0" applyFont="1" applyFill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0" fillId="2" borderId="0" xfId="0" applyFill="1"/>
    <xf numFmtId="0" fontId="25" fillId="2" borderId="0" xfId="0" applyFont="1" applyFill="1" applyAlignment="1" applyProtection="1">
      <alignment horizontal="center" vertical="center"/>
      <protection hidden="1"/>
    </xf>
    <xf numFmtId="44" fontId="2" fillId="0" borderId="1" xfId="1" applyFont="1" applyBorder="1" applyAlignment="1" applyProtection="1">
      <alignment vertical="center"/>
      <protection hidden="1"/>
    </xf>
    <xf numFmtId="0" fontId="0" fillId="2" borderId="0" xfId="0" applyFill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5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2" fillId="3" borderId="2" xfId="0" applyFont="1" applyFill="1" applyBorder="1" applyAlignment="1">
      <alignment horizontal="left" vertical="center" wrapText="1"/>
    </xf>
    <xf numFmtId="0" fontId="2" fillId="2" borderId="0" xfId="0" applyFont="1" applyFill="1" applyAlignment="1" applyProtection="1">
      <alignment vertical="center"/>
      <protection hidden="1"/>
    </xf>
    <xf numFmtId="44" fontId="2" fillId="2" borderId="0" xfId="1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44" fontId="0" fillId="2" borderId="0" xfId="1" applyFont="1" applyFill="1" applyAlignment="1" applyProtection="1">
      <alignment vertical="center"/>
      <protection hidden="1"/>
    </xf>
    <xf numFmtId="0" fontId="2" fillId="2" borderId="18" xfId="0" applyFont="1" applyFill="1" applyBorder="1" applyAlignment="1" applyProtection="1">
      <alignment horizontal="left" vertical="center"/>
      <protection hidden="1"/>
    </xf>
    <xf numFmtId="0" fontId="2" fillId="2" borderId="18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8" borderId="0" xfId="0" applyFont="1" applyFill="1" applyProtection="1">
      <protection hidden="1"/>
    </xf>
    <xf numFmtId="0" fontId="6" fillId="8" borderId="0" xfId="0" applyFont="1" applyFill="1" applyProtection="1">
      <protection hidden="1"/>
    </xf>
    <xf numFmtId="44" fontId="2" fillId="2" borderId="0" xfId="1" applyFont="1" applyFill="1" applyBorder="1" applyAlignment="1" applyProtection="1">
      <alignment vertical="center" wrapText="1"/>
      <protection hidden="1"/>
    </xf>
    <xf numFmtId="0" fontId="0" fillId="0" borderId="2" xfId="0" applyBorder="1"/>
    <xf numFmtId="0" fontId="4" fillId="2" borderId="0" xfId="0" applyFont="1" applyFill="1" applyAlignment="1" applyProtection="1">
      <alignment vertical="center"/>
      <protection hidden="1"/>
    </xf>
    <xf numFmtId="164" fontId="7" fillId="2" borderId="0" xfId="1" applyNumberFormat="1" applyFont="1" applyFill="1" applyBorder="1" applyAlignment="1" applyProtection="1">
      <alignment horizontal="center" vertical="center"/>
      <protection hidden="1"/>
    </xf>
    <xf numFmtId="44" fontId="0" fillId="2" borderId="0" xfId="1" quotePrefix="1" applyFont="1" applyFill="1" applyProtection="1">
      <protection hidden="1"/>
    </xf>
    <xf numFmtId="0" fontId="2" fillId="44" borderId="0" xfId="0" applyFont="1" applyFill="1" applyAlignment="1" applyProtection="1">
      <alignment horizontal="center" vertical="center"/>
      <protection hidden="1"/>
    </xf>
    <xf numFmtId="44" fontId="35" fillId="2" borderId="0" xfId="1" applyFont="1" applyFill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left" vertical="center"/>
      <protection hidden="1"/>
    </xf>
    <xf numFmtId="0" fontId="0" fillId="2" borderId="32" xfId="0" applyFill="1" applyBorder="1" applyAlignment="1" applyProtection="1">
      <alignment horizontal="left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44" fontId="2" fillId="2" borderId="34" xfId="1" applyFont="1" applyFill="1" applyBorder="1" applyProtection="1"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44" fontId="2" fillId="0" borderId="0" xfId="1" applyFont="1" applyBorder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5" fillId="2" borderId="1" xfId="0" applyFont="1" applyFill="1" applyBorder="1" applyAlignment="1" applyProtection="1">
      <alignment horizontal="left" vertical="center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165" fontId="2" fillId="2" borderId="2" xfId="1" applyNumberFormat="1" applyFont="1" applyFill="1" applyBorder="1" applyAlignment="1" applyProtection="1">
      <alignment horizontal="center" vertical="center"/>
      <protection hidden="1"/>
    </xf>
    <xf numFmtId="44" fontId="6" fillId="2" borderId="0" xfId="1" applyFont="1" applyFill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2" fillId="11" borderId="2" xfId="0" applyFont="1" applyFill="1" applyBorder="1" applyAlignment="1" applyProtection="1">
      <alignment horizontal="left" vertical="center"/>
      <protection locked="0" hidden="1"/>
    </xf>
    <xf numFmtId="0" fontId="2" fillId="11" borderId="2" xfId="0" applyFont="1" applyFill="1" applyBorder="1" applyAlignment="1" applyProtection="1">
      <alignment horizontal="center" vertical="center"/>
      <protection locked="0" hidden="1"/>
    </xf>
    <xf numFmtId="0" fontId="4" fillId="46" borderId="2" xfId="0" applyFont="1" applyFill="1" applyBorder="1" applyAlignment="1" applyProtection="1">
      <alignment vertical="center"/>
      <protection hidden="1"/>
    </xf>
    <xf numFmtId="0" fontId="2" fillId="11" borderId="2" xfId="0" applyFont="1" applyFill="1" applyBorder="1" applyAlignment="1" applyProtection="1">
      <alignment horizontal="left" vertical="center" wrapText="1"/>
      <protection locked="0" hidden="1"/>
    </xf>
    <xf numFmtId="165" fontId="38" fillId="2" borderId="0" xfId="1" applyNumberFormat="1" applyFont="1" applyFill="1" applyBorder="1" applyAlignment="1" applyProtection="1">
      <alignment horizontal="center" vertical="center"/>
      <protection hidden="1"/>
    </xf>
    <xf numFmtId="0" fontId="4" fillId="46" borderId="16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44" fontId="2" fillId="0" borderId="0" xfId="1" applyFont="1" applyBorder="1" applyProtection="1">
      <protection hidden="1"/>
    </xf>
    <xf numFmtId="0" fontId="2" fillId="47" borderId="0" xfId="0" applyFont="1" applyFill="1" applyProtection="1">
      <protection hidden="1"/>
    </xf>
    <xf numFmtId="44" fontId="40" fillId="45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left" vertical="center"/>
      <protection hidden="1"/>
    </xf>
    <xf numFmtId="44" fontId="2" fillId="2" borderId="2" xfId="1" applyFont="1" applyFill="1" applyBorder="1" applyAlignment="1" applyProtection="1">
      <alignment horizontal="center" vertical="center"/>
      <protection hidden="1"/>
    </xf>
    <xf numFmtId="9" fontId="36" fillId="45" borderId="2" xfId="2" applyFont="1" applyFill="1" applyBorder="1" applyAlignment="1" applyProtection="1">
      <alignment horizontal="left" vertical="center"/>
      <protection hidden="1"/>
    </xf>
    <xf numFmtId="44" fontId="10" fillId="45" borderId="2" xfId="1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left" vertical="center"/>
      <protection hidden="1"/>
    </xf>
    <xf numFmtId="44" fontId="4" fillId="6" borderId="2" xfId="1" applyFont="1" applyFill="1" applyBorder="1" applyAlignment="1" applyProtection="1">
      <alignment horizontal="center" vertical="center"/>
      <protection hidden="1"/>
    </xf>
    <xf numFmtId="44" fontId="38" fillId="10" borderId="2" xfId="1" applyFont="1" applyFill="1" applyBorder="1" applyAlignment="1" applyProtection="1">
      <alignment horizontal="center" vertical="center" wrapText="1"/>
      <protection hidden="1"/>
    </xf>
    <xf numFmtId="44" fontId="2" fillId="0" borderId="19" xfId="1" applyFont="1" applyBorder="1" applyAlignment="1" applyProtection="1">
      <alignment vertical="center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44" fontId="2" fillId="2" borderId="12" xfId="1" applyFont="1" applyFill="1" applyBorder="1" applyProtection="1">
      <protection hidden="1"/>
    </xf>
    <xf numFmtId="44" fontId="2" fillId="2" borderId="12" xfId="1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10" fillId="2" borderId="12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44" fontId="2" fillId="2" borderId="12" xfId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44" fontId="2" fillId="2" borderId="14" xfId="1" applyFont="1" applyFill="1" applyBorder="1" applyProtection="1">
      <protection hidden="1"/>
    </xf>
    <xf numFmtId="44" fontId="2" fillId="2" borderId="15" xfId="1" applyFont="1" applyFill="1" applyBorder="1" applyProtection="1">
      <protection hidden="1"/>
    </xf>
    <xf numFmtId="0" fontId="2" fillId="49" borderId="0" xfId="0" applyFont="1" applyFill="1" applyProtection="1">
      <protection hidden="1"/>
    </xf>
    <xf numFmtId="0" fontId="4" fillId="50" borderId="16" xfId="0" applyFont="1" applyFill="1" applyBorder="1" applyAlignment="1" applyProtection="1">
      <alignment horizontal="center" vertical="center"/>
      <protection hidden="1"/>
    </xf>
    <xf numFmtId="44" fontId="0" fillId="2" borderId="12" xfId="1" applyFont="1" applyFill="1" applyBorder="1" applyProtection="1">
      <protection hidden="1"/>
    </xf>
    <xf numFmtId="165" fontId="38" fillId="2" borderId="13" xfId="1" applyNumberFormat="1" applyFont="1" applyFill="1" applyBorder="1" applyAlignment="1" applyProtection="1">
      <alignment horizontal="center" vertical="center"/>
      <protection hidden="1"/>
    </xf>
    <xf numFmtId="165" fontId="38" fillId="2" borderId="14" xfId="1" applyNumberFormat="1" applyFont="1" applyFill="1" applyBorder="1" applyAlignment="1" applyProtection="1">
      <alignment horizontal="center" vertical="center"/>
      <protection hidden="1"/>
    </xf>
    <xf numFmtId="165" fontId="38" fillId="2" borderId="15" xfId="1" applyNumberFormat="1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Alignment="1" applyProtection="1">
      <alignment horizontal="left" vertical="center"/>
      <protection hidden="1"/>
    </xf>
    <xf numFmtId="0" fontId="0" fillId="2" borderId="14" xfId="0" applyFill="1" applyBorder="1" applyAlignment="1" applyProtection="1">
      <alignment horizontal="left" vertical="center"/>
      <protection hidden="1"/>
    </xf>
    <xf numFmtId="0" fontId="0" fillId="2" borderId="15" xfId="0" applyFill="1" applyBorder="1" applyAlignment="1" applyProtection="1">
      <alignment horizontal="left" vertical="center"/>
      <protection hidden="1"/>
    </xf>
    <xf numFmtId="0" fontId="2" fillId="2" borderId="9" xfId="0" applyFont="1" applyFill="1" applyBorder="1" applyAlignment="1" applyProtection="1">
      <alignment horizontal="left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Protection="1">
      <protection hidden="1"/>
    </xf>
    <xf numFmtId="44" fontId="2" fillId="2" borderId="0" xfId="1" applyFon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0" fontId="0" fillId="49" borderId="0" xfId="0" applyFill="1" applyProtection="1">
      <protection hidden="1"/>
    </xf>
    <xf numFmtId="0" fontId="4" fillId="46" borderId="2" xfId="0" applyFont="1" applyFill="1" applyBorder="1" applyAlignment="1">
      <alignment vertical="center"/>
    </xf>
    <xf numFmtId="0" fontId="4" fillId="50" borderId="2" xfId="0" applyFont="1" applyFill="1" applyBorder="1" applyAlignment="1">
      <alignment horizontal="center" vertical="center"/>
    </xf>
    <xf numFmtId="0" fontId="11" fillId="2" borderId="0" xfId="3" applyFill="1" applyBorder="1" applyAlignment="1" applyProtection="1">
      <alignment horizontal="center" vertical="top"/>
    </xf>
    <xf numFmtId="0" fontId="37" fillId="0" borderId="0" xfId="0" applyFont="1"/>
    <xf numFmtId="0" fontId="30" fillId="2" borderId="0" xfId="0" applyFont="1" applyFill="1"/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33" xfId="0" applyFont="1" applyBorder="1" applyAlignment="1" applyProtection="1">
      <alignment horizontal="left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33" fillId="0" borderId="0" xfId="0" applyFont="1"/>
    <xf numFmtId="0" fontId="0" fillId="49" borderId="0" xfId="0" applyFill="1"/>
    <xf numFmtId="0" fontId="2" fillId="11" borderId="2" xfId="0" applyFont="1" applyFill="1" applyBorder="1" applyAlignment="1" applyProtection="1">
      <alignment horizontal="left" vertical="center" wrapText="1"/>
      <protection hidden="1"/>
    </xf>
    <xf numFmtId="44" fontId="2" fillId="0" borderId="1" xfId="1" applyFont="1" applyBorder="1" applyAlignment="1" applyProtection="1">
      <alignment horizontal="center" vertical="center"/>
      <protection hidden="1"/>
    </xf>
    <xf numFmtId="0" fontId="38" fillId="46" borderId="2" xfId="0" applyFont="1" applyFill="1" applyBorder="1" applyAlignment="1" applyProtection="1">
      <alignment horizontal="center" vertical="center"/>
      <protection hidden="1"/>
    </xf>
    <xf numFmtId="0" fontId="44" fillId="2" borderId="0" xfId="0" applyFont="1" applyFill="1" applyAlignment="1" applyProtection="1">
      <alignment horizontal="center" vertical="center"/>
      <protection hidden="1"/>
    </xf>
    <xf numFmtId="0" fontId="0" fillId="51" borderId="0" xfId="0" applyFill="1" applyProtection="1">
      <protection hidden="1"/>
    </xf>
    <xf numFmtId="44" fontId="2" fillId="2" borderId="38" xfId="1" applyFont="1" applyFill="1" applyBorder="1" applyProtection="1">
      <protection hidden="1"/>
    </xf>
    <xf numFmtId="0" fontId="0" fillId="2" borderId="0" xfId="0" applyFill="1" applyAlignment="1">
      <alignment horizontal="left" vertical="center"/>
    </xf>
    <xf numFmtId="0" fontId="2" fillId="2" borderId="39" xfId="0" applyFont="1" applyFill="1" applyBorder="1" applyProtection="1">
      <protection hidden="1"/>
    </xf>
    <xf numFmtId="0" fontId="0" fillId="0" borderId="0" xfId="0" applyAlignment="1" applyProtection="1">
      <alignment horizontal="right"/>
      <protection locked="0" hidden="1"/>
    </xf>
    <xf numFmtId="0" fontId="0" fillId="2" borderId="39" xfId="0" applyFill="1" applyBorder="1" applyProtection="1">
      <protection hidden="1"/>
    </xf>
    <xf numFmtId="0" fontId="0" fillId="2" borderId="41" xfId="0" applyFill="1" applyBorder="1" applyProtection="1">
      <protection hidden="1"/>
    </xf>
    <xf numFmtId="0" fontId="9" fillId="7" borderId="42" xfId="0" applyFont="1" applyFill="1" applyBorder="1" applyAlignment="1">
      <alignment horizontal="left" vertical="center" wrapText="1"/>
    </xf>
    <xf numFmtId="0" fontId="0" fillId="52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43" borderId="2" xfId="0" applyFill="1" applyBorder="1" applyAlignment="1">
      <alignment horizontal="center" vertical="center"/>
    </xf>
    <xf numFmtId="0" fontId="0" fillId="51" borderId="0" xfId="0" applyFill="1"/>
    <xf numFmtId="0" fontId="0" fillId="2" borderId="12" xfId="0" applyFill="1" applyBorder="1"/>
    <xf numFmtId="0" fontId="0" fillId="2" borderId="11" xfId="0" applyFill="1" applyBorder="1"/>
    <xf numFmtId="0" fontId="0" fillId="2" borderId="13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2" fillId="2" borderId="0" xfId="0" applyFont="1" applyFill="1" applyAlignment="1">
      <alignment horizontal="left" vertical="center" wrapText="1"/>
    </xf>
    <xf numFmtId="0" fontId="0" fillId="2" borderId="8" xfId="0" applyFill="1" applyBorder="1" applyProtection="1">
      <protection hidden="1"/>
    </xf>
    <xf numFmtId="0" fontId="0" fillId="2" borderId="14" xfId="0" applyFill="1" applyBorder="1" applyProtection="1">
      <protection hidden="1"/>
    </xf>
    <xf numFmtId="0" fontId="0" fillId="2" borderId="46" xfId="0" applyFill="1" applyBorder="1" applyProtection="1">
      <protection hidden="1"/>
    </xf>
    <xf numFmtId="0" fontId="0" fillId="2" borderId="11" xfId="0" applyFill="1" applyBorder="1" applyProtection="1">
      <protection hidden="1"/>
    </xf>
    <xf numFmtId="44" fontId="47" fillId="11" borderId="2" xfId="0" applyNumberFormat="1" applyFont="1" applyFill="1" applyBorder="1" applyAlignment="1" applyProtection="1">
      <alignment horizontal="center" vertical="center"/>
      <protection hidden="1"/>
    </xf>
    <xf numFmtId="0" fontId="40" fillId="45" borderId="5" xfId="0" applyFont="1" applyFill="1" applyBorder="1" applyAlignment="1" applyProtection="1">
      <alignment horizontal="center" vertical="center"/>
      <protection hidden="1"/>
    </xf>
    <xf numFmtId="44" fontId="49" fillId="0" borderId="48" xfId="0" applyNumberFormat="1" applyFont="1" applyBorder="1" applyAlignment="1" applyProtection="1">
      <alignment horizontal="center" vertical="center"/>
      <protection hidden="1"/>
    </xf>
    <xf numFmtId="44" fontId="49" fillId="0" borderId="2" xfId="0" applyNumberFormat="1" applyFont="1" applyBorder="1" applyAlignment="1" applyProtection="1">
      <alignment horizontal="center" vertical="center"/>
      <protection hidden="1"/>
    </xf>
    <xf numFmtId="0" fontId="38" fillId="46" borderId="49" xfId="0" applyFont="1" applyFill="1" applyBorder="1" applyAlignment="1" applyProtection="1">
      <alignment horizontal="center" vertical="center"/>
      <protection hidden="1"/>
    </xf>
    <xf numFmtId="0" fontId="38" fillId="46" borderId="50" xfId="0" applyFont="1" applyFill="1" applyBorder="1" applyAlignment="1" applyProtection="1">
      <alignment horizontal="center" vertical="center"/>
      <protection hidden="1"/>
    </xf>
    <xf numFmtId="0" fontId="38" fillId="46" borderId="51" xfId="0" applyFont="1" applyFill="1" applyBorder="1" applyAlignment="1" applyProtection="1">
      <alignment horizontal="center" vertical="center"/>
      <protection hidden="1"/>
    </xf>
    <xf numFmtId="165" fontId="50" fillId="2" borderId="2" xfId="1" applyNumberFormat="1" applyFont="1" applyFill="1" applyBorder="1" applyAlignment="1" applyProtection="1">
      <alignment horizontal="center" vertical="center"/>
      <protection hidden="1"/>
    </xf>
    <xf numFmtId="44" fontId="5" fillId="0" borderId="1" xfId="1" applyFont="1" applyBorder="1" applyAlignment="1" applyProtection="1">
      <alignment vertical="center"/>
      <protection hidden="1"/>
    </xf>
    <xf numFmtId="0" fontId="51" fillId="2" borderId="0" xfId="0" applyFont="1" applyFill="1" applyAlignment="1" applyProtection="1">
      <alignment vertical="center"/>
      <protection hidden="1"/>
    </xf>
    <xf numFmtId="44" fontId="5" fillId="0" borderId="0" xfId="1" applyFont="1" applyBorder="1" applyAlignment="1" applyProtection="1">
      <alignment vertical="center"/>
      <protection hidden="1"/>
    </xf>
    <xf numFmtId="0" fontId="51" fillId="2" borderId="0" xfId="0" applyFont="1" applyFill="1" applyProtection="1">
      <protection hidden="1"/>
    </xf>
    <xf numFmtId="44" fontId="5" fillId="0" borderId="1" xfId="1" applyFont="1" applyBorder="1" applyProtection="1">
      <protection hidden="1"/>
    </xf>
    <xf numFmtId="44" fontId="5" fillId="0" borderId="0" xfId="1" applyFont="1" applyBorder="1" applyProtection="1">
      <protection hidden="1"/>
    </xf>
    <xf numFmtId="44" fontId="45" fillId="2" borderId="2" xfId="0" applyNumberFormat="1" applyFont="1" applyFill="1" applyBorder="1" applyAlignment="1" applyProtection="1">
      <alignment vertical="center"/>
      <protection hidden="1"/>
    </xf>
    <xf numFmtId="0" fontId="52" fillId="2" borderId="0" xfId="0" applyFont="1" applyFill="1" applyAlignment="1" applyProtection="1">
      <alignment horizontal="left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0" fillId="0" borderId="0" xfId="1" applyNumberFormat="1" applyFont="1" applyProtection="1">
      <protection hidden="1"/>
    </xf>
    <xf numFmtId="165" fontId="38" fillId="0" borderId="0" xfId="1" applyNumberFormat="1" applyFont="1" applyFill="1" applyBorder="1" applyAlignment="1" applyProtection="1">
      <alignment horizontal="center" vertical="center"/>
      <protection hidden="1"/>
    </xf>
    <xf numFmtId="44" fontId="2" fillId="0" borderId="0" xfId="1" applyFont="1" applyFill="1" applyBorder="1" applyProtection="1">
      <protection hidden="1"/>
    </xf>
    <xf numFmtId="44" fontId="0" fillId="0" borderId="0" xfId="1" applyFont="1" applyFill="1" applyProtection="1">
      <protection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locked="0" hidden="1"/>
    </xf>
    <xf numFmtId="0" fontId="2" fillId="11" borderId="2" xfId="0" applyFont="1" applyFill="1" applyBorder="1" applyAlignment="1" applyProtection="1">
      <alignment horizontal="center" vertical="center"/>
      <protection hidden="1"/>
    </xf>
    <xf numFmtId="0" fontId="53" fillId="2" borderId="0" xfId="0" applyFont="1" applyFill="1" applyAlignment="1" applyProtection="1">
      <alignment horizontal="center" vertical="center"/>
      <protection hidden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Protection="1">
      <protection hidden="1"/>
    </xf>
    <xf numFmtId="44" fontId="2" fillId="0" borderId="2" xfId="1" applyFont="1" applyFill="1" applyBorder="1"/>
    <xf numFmtId="44" fontId="0" fillId="0" borderId="2" xfId="1" applyFont="1" applyFill="1" applyBorder="1"/>
    <xf numFmtId="0" fontId="4" fillId="0" borderId="2" xfId="0" applyFont="1" applyBorder="1"/>
    <xf numFmtId="8" fontId="2" fillId="0" borderId="2" xfId="0" applyNumberFormat="1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44" fontId="2" fillId="0" borderId="2" xfId="0" applyNumberFormat="1" applyFont="1" applyBorder="1"/>
    <xf numFmtId="0" fontId="2" fillId="0" borderId="2" xfId="0" quotePrefix="1" applyFont="1" applyBorder="1"/>
    <xf numFmtId="44" fontId="5" fillId="0" borderId="2" xfId="0" applyNumberFormat="1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0" fillId="0" borderId="2" xfId="0" applyBorder="1" applyAlignment="1">
      <alignment horizontal="right"/>
    </xf>
    <xf numFmtId="0" fontId="4" fillId="9" borderId="2" xfId="0" applyFont="1" applyFill="1" applyBorder="1"/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49" fontId="0" fillId="0" borderId="2" xfId="0" applyNumberFormat="1" applyBorder="1" applyProtection="1">
      <protection locked="0"/>
    </xf>
    <xf numFmtId="0" fontId="2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49" fontId="31" fillId="0" borderId="2" xfId="0" applyNumberFormat="1" applyFont="1" applyBorder="1" applyProtection="1">
      <protection locked="0"/>
    </xf>
    <xf numFmtId="49" fontId="31" fillId="0" borderId="0" xfId="0" applyNumberFormat="1" applyFont="1" applyProtection="1">
      <protection locked="0"/>
    </xf>
    <xf numFmtId="0" fontId="28" fillId="0" borderId="2" xfId="0" applyFont="1" applyBorder="1" applyAlignment="1">
      <alignment horizontal="left" vertical="center" wrapText="1"/>
    </xf>
    <xf numFmtId="49" fontId="0" fillId="0" borderId="0" xfId="0" applyNumberFormat="1" applyProtection="1">
      <protection locked="0"/>
    </xf>
    <xf numFmtId="0" fontId="29" fillId="0" borderId="2" xfId="0" applyFont="1" applyBorder="1"/>
    <xf numFmtId="0" fontId="0" fillId="53" borderId="2" xfId="0" applyFill="1" applyBorder="1" applyAlignment="1">
      <alignment horizontal="center" vertical="center"/>
    </xf>
    <xf numFmtId="0" fontId="55" fillId="53" borderId="4" xfId="0" applyFont="1" applyFill="1" applyBorder="1" applyAlignment="1" applyProtection="1">
      <alignment horizontal="center" vertical="center" wrapText="1"/>
      <protection hidden="1"/>
    </xf>
    <xf numFmtId="0" fontId="55" fillId="46" borderId="4" xfId="0" applyFont="1" applyFill="1" applyBorder="1" applyAlignment="1" applyProtection="1">
      <alignment horizontal="center" vertical="center" wrapText="1"/>
      <protection hidden="1"/>
    </xf>
    <xf numFmtId="165" fontId="45" fillId="2" borderId="2" xfId="1" applyNumberFormat="1" applyFont="1" applyFill="1" applyBorder="1" applyAlignment="1" applyProtection="1">
      <alignment horizontal="center" vertical="center"/>
      <protection hidden="1"/>
    </xf>
    <xf numFmtId="165" fontId="56" fillId="2" borderId="2" xfId="0" applyNumberFormat="1" applyFont="1" applyFill="1" applyBorder="1" applyAlignment="1" applyProtection="1">
      <alignment horizontal="center" vertical="center"/>
      <protection hidden="1"/>
    </xf>
    <xf numFmtId="44" fontId="4" fillId="50" borderId="2" xfId="0" applyNumberFormat="1" applyFont="1" applyFill="1" applyBorder="1" applyAlignment="1">
      <alignment vertical="center"/>
    </xf>
    <xf numFmtId="0" fontId="36" fillId="45" borderId="2" xfId="0" applyFont="1" applyFill="1" applyBorder="1" applyAlignment="1">
      <alignment vertical="center"/>
    </xf>
    <xf numFmtId="165" fontId="36" fillId="45" borderId="2" xfId="0" applyNumberFormat="1" applyFont="1" applyFill="1" applyBorder="1" applyAlignment="1">
      <alignment horizontal="center" vertical="center"/>
    </xf>
    <xf numFmtId="0" fontId="11" fillId="2" borderId="0" xfId="3" applyFill="1" applyAlignment="1" applyProtection="1">
      <alignment horizontal="center"/>
      <protection hidden="1"/>
    </xf>
    <xf numFmtId="0" fontId="54" fillId="0" borderId="9" xfId="0" applyFont="1" applyBorder="1" applyAlignment="1">
      <alignment horizontal="center" vertical="center"/>
    </xf>
    <xf numFmtId="0" fontId="2" fillId="10" borderId="2" xfId="0" applyFont="1" applyFill="1" applyBorder="1" applyAlignment="1">
      <alignment horizontal="left" vertical="center" wrapText="1"/>
    </xf>
    <xf numFmtId="0" fontId="2" fillId="10" borderId="2" xfId="0" applyFont="1" applyFill="1" applyBorder="1" applyAlignment="1">
      <alignment horizontal="center" vertical="center" wrapText="1"/>
    </xf>
    <xf numFmtId="44" fontId="2" fillId="10" borderId="2" xfId="1" applyFont="1" applyFill="1" applyBorder="1" applyAlignment="1">
      <alignment horizontal="left" vertical="center" wrapText="1"/>
    </xf>
    <xf numFmtId="44" fontId="38" fillId="50" borderId="2" xfId="1" applyFont="1" applyFill="1" applyBorder="1" applyAlignment="1" applyProtection="1">
      <alignment horizontal="center" vertical="center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2" fillId="2" borderId="56" xfId="0" applyFont="1" applyFill="1" applyBorder="1" applyProtection="1">
      <protection hidden="1"/>
    </xf>
    <xf numFmtId="44" fontId="22" fillId="45" borderId="2" xfId="0" applyNumberFormat="1" applyFont="1" applyFill="1" applyBorder="1" applyAlignment="1" applyProtection="1">
      <alignment horizontal="left" vertical="center"/>
      <protection locked="0" hidden="1"/>
    </xf>
    <xf numFmtId="44" fontId="2" fillId="5" borderId="2" xfId="0" applyNumberFormat="1" applyFont="1" applyFill="1" applyBorder="1" applyAlignment="1" applyProtection="1">
      <alignment horizontal="left" vertical="center" wrapText="1"/>
      <protection locked="0" hidden="1"/>
    </xf>
    <xf numFmtId="44" fontId="2" fillId="0" borderId="19" xfId="1" applyFont="1" applyFill="1" applyBorder="1" applyProtection="1">
      <protection hidden="1"/>
    </xf>
    <xf numFmtId="44" fontId="2" fillId="0" borderId="1" xfId="1" applyFont="1" applyFill="1" applyBorder="1" applyProtection="1">
      <protection hidden="1"/>
    </xf>
    <xf numFmtId="0" fontId="54" fillId="3" borderId="4" xfId="1" applyNumberFormat="1" applyFont="1" applyFill="1" applyBorder="1" applyAlignment="1" applyProtection="1">
      <alignment horizontal="center" vertical="center"/>
      <protection locked="0"/>
    </xf>
    <xf numFmtId="0" fontId="54" fillId="11" borderId="4" xfId="1" applyNumberFormat="1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Alignment="1" applyProtection="1">
      <alignment horizontal="center" vertical="center" wrapText="1"/>
      <protection hidden="1"/>
    </xf>
    <xf numFmtId="44" fontId="4" fillId="10" borderId="2" xfId="1" applyFont="1" applyFill="1" applyBorder="1" applyAlignment="1" applyProtection="1">
      <alignment horizontal="center" vertical="center"/>
      <protection hidden="1"/>
    </xf>
    <xf numFmtId="0" fontId="57" fillId="2" borderId="4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5" fontId="60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hidden="1"/>
    </xf>
    <xf numFmtId="0" fontId="39" fillId="11" borderId="2" xfId="0" applyFont="1" applyFill="1" applyBorder="1" applyAlignment="1" applyProtection="1">
      <alignment horizontal="center" vertical="center" wrapText="1"/>
      <protection locked="0" hidden="1"/>
    </xf>
    <xf numFmtId="0" fontId="2" fillId="9" borderId="2" xfId="0" applyFont="1" applyFill="1" applyBorder="1" applyAlignment="1">
      <alignment horizontal="left" vertical="center" wrapText="1"/>
    </xf>
    <xf numFmtId="0" fontId="38" fillId="53" borderId="35" xfId="0" applyFont="1" applyFill="1" applyBorder="1" applyAlignment="1" applyProtection="1">
      <alignment horizontal="center" vertical="center"/>
      <protection hidden="1"/>
    </xf>
    <xf numFmtId="0" fontId="38" fillId="53" borderId="37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horizontal="center"/>
    </xf>
    <xf numFmtId="0" fontId="2" fillId="48" borderId="2" xfId="0" applyFont="1" applyFill="1" applyBorder="1" applyAlignment="1" applyProtection="1">
      <alignment horizontal="left" vertical="center" wrapText="1"/>
      <protection hidden="1"/>
    </xf>
    <xf numFmtId="0" fontId="2" fillId="48" borderId="2" xfId="0" applyFont="1" applyFill="1" applyBorder="1" applyAlignment="1" applyProtection="1">
      <alignment horizontal="left" vertical="center"/>
      <protection hidden="1"/>
    </xf>
    <xf numFmtId="0" fontId="2" fillId="48" borderId="2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right" vertical="center"/>
    </xf>
    <xf numFmtId="0" fontId="0" fillId="3" borderId="2" xfId="0" applyFill="1" applyBorder="1" applyAlignment="1">
      <alignment horizontal="center" vertical="center"/>
    </xf>
    <xf numFmtId="0" fontId="0" fillId="0" borderId="17" xfId="0" applyBorder="1"/>
    <xf numFmtId="0" fontId="0" fillId="0" borderId="7" xfId="0" applyBorder="1" applyAlignment="1">
      <alignment horizontal="center"/>
    </xf>
    <xf numFmtId="0" fontId="25" fillId="54" borderId="60" xfId="0" applyFont="1" applyFill="1" applyBorder="1" applyAlignment="1">
      <alignment horizontal="center" vertical="center"/>
    </xf>
    <xf numFmtId="0" fontId="25" fillId="11" borderId="60" xfId="0" applyFont="1" applyFill="1" applyBorder="1" applyAlignment="1">
      <alignment horizontal="center" vertical="center"/>
    </xf>
    <xf numFmtId="0" fontId="22" fillId="45" borderId="60" xfId="0" applyFont="1" applyFill="1" applyBorder="1" applyAlignment="1">
      <alignment horizontal="center" vertical="center"/>
    </xf>
    <xf numFmtId="0" fontId="25" fillId="5" borderId="60" xfId="0" applyFont="1" applyFill="1" applyBorder="1" applyAlignment="1">
      <alignment horizontal="center" vertical="center"/>
    </xf>
    <xf numFmtId="0" fontId="44" fillId="4" borderId="60" xfId="0" applyFont="1" applyFill="1" applyBorder="1" applyAlignment="1">
      <alignment horizontal="center" vertical="center"/>
    </xf>
    <xf numFmtId="0" fontId="63" fillId="43" borderId="60" xfId="0" applyFont="1" applyFill="1" applyBorder="1" applyAlignment="1">
      <alignment horizontal="center" vertical="center"/>
    </xf>
    <xf numFmtId="0" fontId="0" fillId="0" borderId="30" xfId="0" applyBorder="1" applyAlignment="1" applyProtection="1">
      <alignment horizontal="center" vertical="center"/>
      <protection hidden="1"/>
    </xf>
    <xf numFmtId="0" fontId="38" fillId="3" borderId="44" xfId="0" applyFont="1" applyFill="1" applyBorder="1" applyAlignment="1">
      <alignment horizontal="left" vertical="center" wrapText="1"/>
    </xf>
    <xf numFmtId="0" fontId="38" fillId="3" borderId="2" xfId="0" applyFont="1" applyFill="1" applyBorder="1" applyAlignment="1">
      <alignment horizontal="center" vertical="center" wrapText="1"/>
    </xf>
    <xf numFmtId="44" fontId="38" fillId="3" borderId="2" xfId="0" applyNumberFormat="1" applyFont="1" applyFill="1" applyBorder="1" applyAlignment="1" applyProtection="1">
      <alignment horizontal="right" vertical="center"/>
      <protection locked="0" hidden="1"/>
    </xf>
    <xf numFmtId="44" fontId="38" fillId="3" borderId="45" xfId="0" applyNumberFormat="1" applyFont="1" applyFill="1" applyBorder="1" applyAlignment="1">
      <alignment horizontal="right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38" fillId="11" borderId="44" xfId="0" applyFont="1" applyFill="1" applyBorder="1" applyAlignment="1" applyProtection="1">
      <alignment horizontal="left" vertical="center"/>
      <protection locked="0" hidden="1"/>
    </xf>
    <xf numFmtId="0" fontId="38" fillId="11" borderId="2" xfId="0" applyFont="1" applyFill="1" applyBorder="1" applyAlignment="1" applyProtection="1">
      <alignment horizontal="center" vertical="center"/>
      <protection locked="0" hidden="1"/>
    </xf>
    <xf numFmtId="44" fontId="38" fillId="11" borderId="2" xfId="0" applyNumberFormat="1" applyFont="1" applyFill="1" applyBorder="1" applyAlignment="1" applyProtection="1">
      <alignment horizontal="right" vertical="center"/>
      <protection locked="0" hidden="1"/>
    </xf>
    <xf numFmtId="44" fontId="38" fillId="11" borderId="45" xfId="0" applyNumberFormat="1" applyFont="1" applyFill="1" applyBorder="1" applyAlignment="1" applyProtection="1">
      <alignment horizontal="right" vertical="center"/>
      <protection locked="0" hidden="1"/>
    </xf>
    <xf numFmtId="0" fontId="25" fillId="11" borderId="2" xfId="0" applyFont="1" applyFill="1" applyBorder="1" applyAlignment="1" applyProtection="1">
      <alignment horizontal="center" vertical="center" wrapText="1"/>
      <protection locked="0" hidden="1"/>
    </xf>
    <xf numFmtId="0" fontId="38" fillId="53" borderId="2" xfId="0" applyFont="1" applyFill="1" applyBorder="1" applyAlignment="1" applyProtection="1">
      <alignment horizontal="center" vertical="center"/>
      <protection locked="0" hidden="1"/>
    </xf>
    <xf numFmtId="44" fontId="38" fillId="53" borderId="2" xfId="0" applyNumberFormat="1" applyFont="1" applyFill="1" applyBorder="1" applyAlignment="1" applyProtection="1">
      <alignment horizontal="center" vertical="center"/>
      <protection locked="0" hidden="1"/>
    </xf>
    <xf numFmtId="0" fontId="25" fillId="53" borderId="2" xfId="0" applyFont="1" applyFill="1" applyBorder="1" applyAlignment="1" applyProtection="1">
      <alignment horizontal="center" vertical="center" wrapText="1"/>
      <protection locked="0" hidden="1"/>
    </xf>
    <xf numFmtId="0" fontId="25" fillId="46" borderId="2" xfId="0" applyFont="1" applyFill="1" applyBorder="1" applyAlignment="1" applyProtection="1">
      <alignment horizontal="center" vertical="center" wrapText="1"/>
      <protection locked="0" hidden="1"/>
    </xf>
    <xf numFmtId="0" fontId="38" fillId="46" borderId="2" xfId="0" applyFont="1" applyFill="1" applyBorder="1" applyAlignment="1" applyProtection="1">
      <alignment horizontal="center" vertical="center"/>
      <protection locked="0" hidden="1"/>
    </xf>
    <xf numFmtId="44" fontId="38" fillId="46" borderId="2" xfId="0" applyNumberFormat="1" applyFont="1" applyFill="1" applyBorder="1" applyAlignment="1" applyProtection="1">
      <alignment horizontal="center" vertical="center"/>
      <protection locked="0" hidden="1"/>
    </xf>
    <xf numFmtId="44" fontId="2" fillId="2" borderId="9" xfId="1" applyFont="1" applyFill="1" applyBorder="1" applyProtection="1">
      <protection hidden="1"/>
    </xf>
    <xf numFmtId="0" fontId="0" fillId="0" borderId="0" xfId="0" applyAlignment="1" applyProtection="1">
      <alignment horizontal="center" vertical="center" wrapText="1"/>
      <protection hidden="1"/>
    </xf>
    <xf numFmtId="44" fontId="2" fillId="5" borderId="2" xfId="0" applyNumberFormat="1" applyFont="1" applyFill="1" applyBorder="1" applyAlignment="1" applyProtection="1">
      <alignment horizontal="left" vertical="center"/>
      <protection locked="0" hidden="1"/>
    </xf>
    <xf numFmtId="0" fontId="44" fillId="2" borderId="0" xfId="0" applyFont="1" applyFill="1" applyAlignment="1" applyProtection="1">
      <alignment horizontal="center" vertical="center" wrapText="1"/>
      <protection hidden="1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5" fillId="0" borderId="60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61" fillId="2" borderId="0" xfId="0" applyFont="1" applyFill="1" applyAlignment="1" applyProtection="1">
      <alignment horizontal="center" vertical="center" wrapText="1"/>
      <protection hidden="1"/>
    </xf>
    <xf numFmtId="0" fontId="58" fillId="2" borderId="54" xfId="0" applyFont="1" applyFill="1" applyBorder="1" applyAlignment="1" applyProtection="1">
      <alignment horizontal="center" vertical="center"/>
      <protection hidden="1"/>
    </xf>
    <xf numFmtId="0" fontId="58" fillId="2" borderId="55" xfId="0" applyFont="1" applyFill="1" applyBorder="1" applyAlignment="1" applyProtection="1">
      <alignment horizontal="center" vertical="center"/>
      <protection hidden="1"/>
    </xf>
    <xf numFmtId="0" fontId="39" fillId="46" borderId="35" xfId="0" applyFont="1" applyFill="1" applyBorder="1" applyAlignment="1" applyProtection="1">
      <alignment horizontal="center" vertical="center"/>
      <protection hidden="1"/>
    </xf>
    <xf numFmtId="0" fontId="39" fillId="46" borderId="36" xfId="0" applyFont="1" applyFill="1" applyBorder="1" applyAlignment="1" applyProtection="1">
      <alignment horizontal="center" vertical="center"/>
      <protection hidden="1"/>
    </xf>
    <xf numFmtId="0" fontId="39" fillId="46" borderId="37" xfId="0" applyFont="1" applyFill="1" applyBorder="1" applyAlignment="1" applyProtection="1">
      <alignment horizontal="center" vertical="center"/>
      <protection hidden="1"/>
    </xf>
    <xf numFmtId="44" fontId="11" fillId="10" borderId="16" xfId="3" applyNumberFormat="1" applyFill="1" applyBorder="1" applyAlignment="1" applyProtection="1">
      <alignment horizontal="center" vertical="center" wrapText="1"/>
      <protection hidden="1"/>
    </xf>
    <xf numFmtId="44" fontId="11" fillId="10" borderId="5" xfId="3" applyNumberFormat="1" applyFill="1" applyBorder="1" applyAlignment="1" applyProtection="1">
      <alignment horizontal="center" vertical="center" wrapText="1"/>
      <protection hidden="1"/>
    </xf>
    <xf numFmtId="0" fontId="0" fillId="2" borderId="59" xfId="0" applyFill="1" applyBorder="1" applyAlignment="1" applyProtection="1">
      <alignment horizontal="center" vertical="center"/>
      <protection hidden="1"/>
    </xf>
    <xf numFmtId="0" fontId="30" fillId="2" borderId="0" xfId="0" applyFont="1" applyFill="1" applyAlignment="1">
      <alignment horizontal="center"/>
    </xf>
    <xf numFmtId="0" fontId="0" fillId="2" borderId="57" xfId="0" applyFill="1" applyBorder="1" applyAlignment="1" applyProtection="1">
      <alignment horizontal="center" vertical="center" wrapText="1"/>
      <protection hidden="1"/>
    </xf>
    <xf numFmtId="0" fontId="0" fillId="2" borderId="58" xfId="0" applyFill="1" applyBorder="1" applyAlignment="1" applyProtection="1">
      <alignment horizontal="center" vertical="center" wrapText="1"/>
      <protection hidden="1"/>
    </xf>
    <xf numFmtId="0" fontId="34" fillId="2" borderId="29" xfId="0" applyFont="1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 vertical="center"/>
      <protection locked="0" hidden="1"/>
    </xf>
    <xf numFmtId="0" fontId="0" fillId="2" borderId="9" xfId="0" applyFill="1" applyBorder="1" applyAlignment="1" applyProtection="1">
      <alignment horizontal="center" vertical="center"/>
      <protection locked="0" hidden="1"/>
    </xf>
    <xf numFmtId="0" fontId="0" fillId="2" borderId="10" xfId="0" applyFill="1" applyBorder="1" applyAlignment="1" applyProtection="1">
      <alignment horizontal="center" vertical="center"/>
      <protection locked="0" hidden="1"/>
    </xf>
    <xf numFmtId="0" fontId="0" fillId="2" borderId="11" xfId="0" applyFill="1" applyBorder="1" applyAlignment="1" applyProtection="1">
      <alignment horizontal="center" vertical="center"/>
      <protection locked="0" hidden="1"/>
    </xf>
    <xf numFmtId="0" fontId="0" fillId="2" borderId="0" xfId="0" applyFill="1" applyAlignment="1" applyProtection="1">
      <alignment horizontal="center" vertical="center"/>
      <protection locked="0" hidden="1"/>
    </xf>
    <xf numFmtId="0" fontId="0" fillId="2" borderId="12" xfId="0" applyFill="1" applyBorder="1" applyAlignment="1" applyProtection="1">
      <alignment horizontal="center" vertical="center"/>
      <protection locked="0" hidden="1"/>
    </xf>
    <xf numFmtId="0" fontId="0" fillId="2" borderId="13" xfId="0" applyFill="1" applyBorder="1" applyAlignment="1" applyProtection="1">
      <alignment horizontal="center" vertical="center"/>
      <protection locked="0" hidden="1"/>
    </xf>
    <xf numFmtId="0" fontId="0" fillId="2" borderId="14" xfId="0" applyFill="1" applyBorder="1" applyAlignment="1" applyProtection="1">
      <alignment horizontal="center" vertical="center"/>
      <protection locked="0" hidden="1"/>
    </xf>
    <xf numFmtId="0" fontId="0" fillId="2" borderId="15" xfId="0" applyFill="1" applyBorder="1" applyAlignment="1" applyProtection="1">
      <alignment horizontal="center" vertical="center"/>
      <protection locked="0" hidden="1"/>
    </xf>
    <xf numFmtId="0" fontId="42" fillId="2" borderId="0" xfId="0" applyFont="1" applyFill="1" applyAlignment="1" applyProtection="1">
      <alignment horizontal="center" vertical="center"/>
      <protection hidden="1"/>
    </xf>
    <xf numFmtId="0" fontId="0" fillId="2" borderId="59" xfId="0" applyFill="1" applyBorder="1" applyAlignment="1" applyProtection="1">
      <alignment horizontal="center" vertical="center" wrapText="1"/>
      <protection hidden="1"/>
    </xf>
    <xf numFmtId="0" fontId="64" fillId="2" borderId="11" xfId="0" applyFont="1" applyFill="1" applyBorder="1" applyAlignment="1" applyProtection="1">
      <alignment horizontal="center" vertical="center" wrapText="1"/>
      <protection hidden="1"/>
    </xf>
    <xf numFmtId="165" fontId="2" fillId="2" borderId="2" xfId="1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44" fontId="2" fillId="2" borderId="0" xfId="1" applyFont="1" applyFill="1" applyBorder="1" applyAlignment="1" applyProtection="1">
      <alignment horizontal="center"/>
      <protection hidden="1"/>
    </xf>
    <xf numFmtId="44" fontId="2" fillId="2" borderId="12" xfId="1" applyFont="1" applyFill="1" applyBorder="1" applyAlignment="1" applyProtection="1">
      <alignment horizontal="center"/>
      <protection hidden="1"/>
    </xf>
    <xf numFmtId="0" fontId="4" fillId="48" borderId="16" xfId="0" applyFont="1" applyFill="1" applyBorder="1" applyAlignment="1" applyProtection="1">
      <alignment horizontal="center" vertical="center"/>
      <protection hidden="1"/>
    </xf>
    <xf numFmtId="0" fontId="4" fillId="48" borderId="5" xfId="0" applyFont="1" applyFill="1" applyBorder="1" applyAlignment="1" applyProtection="1">
      <alignment horizontal="center" vertical="center"/>
      <protection hidden="1"/>
    </xf>
    <xf numFmtId="0" fontId="52" fillId="2" borderId="2" xfId="0" applyFont="1" applyFill="1" applyBorder="1" applyAlignment="1" applyProtection="1">
      <alignment horizontal="left" vertical="center"/>
      <protection hidden="1"/>
    </xf>
    <xf numFmtId="0" fontId="30" fillId="2" borderId="29" xfId="0" applyFont="1" applyFill="1" applyBorder="1" applyAlignment="1">
      <alignment horizontal="center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41" fillId="2" borderId="36" xfId="0" applyFont="1" applyFill="1" applyBorder="1" applyAlignment="1" applyProtection="1">
      <alignment horizontal="center" vertical="center" wrapText="1"/>
      <protection hidden="1"/>
    </xf>
    <xf numFmtId="0" fontId="41" fillId="2" borderId="37" xfId="0" applyFont="1" applyFill="1" applyBorder="1" applyAlignment="1" applyProtection="1">
      <alignment horizontal="center" vertical="center" wrapText="1"/>
      <protection hidden="1"/>
    </xf>
    <xf numFmtId="0" fontId="45" fillId="2" borderId="62" xfId="0" applyFont="1" applyFill="1" applyBorder="1" applyAlignment="1" applyProtection="1">
      <alignment horizontal="center" vertical="center" wrapText="1"/>
      <protection locked="0" hidden="1"/>
    </xf>
    <xf numFmtId="0" fontId="45" fillId="2" borderId="40" xfId="0" applyFont="1" applyFill="1" applyBorder="1" applyAlignment="1" applyProtection="1">
      <alignment horizontal="center" vertical="center" wrapText="1"/>
      <protection locked="0" hidden="1"/>
    </xf>
    <xf numFmtId="0" fontId="45" fillId="2" borderId="11" xfId="0" applyFont="1" applyFill="1" applyBorder="1" applyAlignment="1" applyProtection="1">
      <alignment horizontal="center" vertical="center" wrapText="1"/>
      <protection locked="0" hidden="1"/>
    </xf>
    <xf numFmtId="0" fontId="45" fillId="2" borderId="0" xfId="0" applyFont="1" applyFill="1" applyAlignment="1" applyProtection="1">
      <alignment horizontal="center" vertical="center" wrapText="1"/>
      <protection locked="0" hidden="1"/>
    </xf>
    <xf numFmtId="0" fontId="45" fillId="2" borderId="13" xfId="0" applyFont="1" applyFill="1" applyBorder="1" applyAlignment="1" applyProtection="1">
      <alignment horizontal="center" vertical="center" wrapText="1"/>
      <protection locked="0" hidden="1"/>
    </xf>
    <xf numFmtId="0" fontId="45" fillId="2" borderId="14" xfId="0" applyFont="1" applyFill="1" applyBorder="1" applyAlignment="1" applyProtection="1">
      <alignment horizontal="center" vertical="center" wrapText="1"/>
      <protection locked="0" hidden="1"/>
    </xf>
    <xf numFmtId="0" fontId="38" fillId="53" borderId="35" xfId="0" applyFont="1" applyFill="1" applyBorder="1" applyAlignment="1" applyProtection="1">
      <alignment horizontal="center" vertical="center"/>
      <protection hidden="1"/>
    </xf>
    <xf numFmtId="0" fontId="38" fillId="53" borderId="36" xfId="0" applyFont="1" applyFill="1" applyBorder="1" applyAlignment="1" applyProtection="1">
      <alignment horizontal="center" vertical="center"/>
      <protection hidden="1"/>
    </xf>
    <xf numFmtId="0" fontId="38" fillId="53" borderId="37" xfId="0" applyFont="1" applyFill="1" applyBorder="1" applyAlignment="1" applyProtection="1">
      <alignment horizontal="center" vertical="center"/>
      <protection hidden="1"/>
    </xf>
    <xf numFmtId="0" fontId="43" fillId="3" borderId="61" xfId="0" applyFont="1" applyFill="1" applyBorder="1" applyAlignment="1" applyProtection="1">
      <alignment horizontal="center" vertical="center"/>
      <protection locked="0"/>
    </xf>
    <xf numFmtId="0" fontId="43" fillId="3" borderId="14" xfId="0" applyFont="1" applyFill="1" applyBorder="1" applyAlignment="1" applyProtection="1">
      <alignment horizontal="center" vertical="center"/>
      <protection locked="0"/>
    </xf>
    <xf numFmtId="0" fontId="43" fillId="3" borderId="15" xfId="0" applyFont="1" applyFill="1" applyBorder="1" applyAlignment="1" applyProtection="1">
      <alignment horizontal="center" vertical="center"/>
      <protection locked="0"/>
    </xf>
    <xf numFmtId="0" fontId="45" fillId="46" borderId="35" xfId="0" applyFont="1" applyFill="1" applyBorder="1" applyAlignment="1" applyProtection="1">
      <alignment horizontal="center" vertical="center"/>
      <protection hidden="1"/>
    </xf>
    <xf numFmtId="0" fontId="45" fillId="46" borderId="36" xfId="0" applyFont="1" applyFill="1" applyBorder="1" applyAlignment="1" applyProtection="1">
      <alignment horizontal="center" vertical="center"/>
      <protection hidden="1"/>
    </xf>
    <xf numFmtId="0" fontId="45" fillId="46" borderId="52" xfId="0" applyFont="1" applyFill="1" applyBorder="1" applyAlignment="1" applyProtection="1">
      <alignment horizontal="center" vertical="center"/>
      <protection hidden="1"/>
    </xf>
    <xf numFmtId="0" fontId="38" fillId="46" borderId="53" xfId="0" applyFont="1" applyFill="1" applyBorder="1" applyAlignment="1" applyProtection="1">
      <alignment horizontal="center" vertical="center"/>
      <protection hidden="1"/>
    </xf>
    <xf numFmtId="0" fontId="38" fillId="46" borderId="37" xfId="0" applyFont="1" applyFill="1" applyBorder="1" applyAlignment="1" applyProtection="1">
      <alignment horizontal="center" vertical="center"/>
      <protection hidden="1"/>
    </xf>
    <xf numFmtId="165" fontId="38" fillId="2" borderId="54" xfId="1" applyNumberFormat="1" applyFont="1" applyFill="1" applyBorder="1" applyAlignment="1" applyProtection="1">
      <alignment horizontal="center" vertical="center" wrapText="1"/>
      <protection hidden="1"/>
    </xf>
    <xf numFmtId="165" fontId="38" fillId="2" borderId="55" xfId="1" applyNumberFormat="1" applyFont="1" applyFill="1" applyBorder="1" applyAlignment="1" applyProtection="1">
      <alignment horizontal="center" vertical="center" wrapText="1"/>
      <protection hidden="1"/>
    </xf>
    <xf numFmtId="0" fontId="54" fillId="11" borderId="35" xfId="0" applyFont="1" applyFill="1" applyBorder="1" applyAlignment="1" applyProtection="1">
      <alignment horizontal="center" vertical="center"/>
      <protection locked="0"/>
    </xf>
    <xf numFmtId="0" fontId="54" fillId="11" borderId="36" xfId="0" applyFont="1" applyFill="1" applyBorder="1" applyAlignment="1" applyProtection="1">
      <alignment horizontal="center" vertical="center"/>
      <protection locked="0"/>
    </xf>
    <xf numFmtId="0" fontId="54" fillId="11" borderId="52" xfId="0" applyFont="1" applyFill="1" applyBorder="1" applyAlignment="1" applyProtection="1">
      <alignment horizontal="center" vertical="center"/>
      <protection locked="0"/>
    </xf>
    <xf numFmtId="14" fontId="54" fillId="11" borderId="53" xfId="0" applyNumberFormat="1" applyFont="1" applyFill="1" applyBorder="1" applyAlignment="1" applyProtection="1">
      <alignment horizontal="center" vertical="center"/>
      <protection locked="0"/>
    </xf>
    <xf numFmtId="14" fontId="54" fillId="11" borderId="37" xfId="0" applyNumberFormat="1" applyFont="1" applyFill="1" applyBorder="1" applyAlignment="1" applyProtection="1">
      <alignment horizontal="center" vertical="center"/>
      <protection locked="0"/>
    </xf>
    <xf numFmtId="0" fontId="46" fillId="11" borderId="36" xfId="0" applyFont="1" applyFill="1" applyBorder="1" applyAlignment="1" applyProtection="1">
      <alignment horizontal="center" vertical="center"/>
      <protection hidden="1"/>
    </xf>
    <xf numFmtId="0" fontId="54" fillId="3" borderId="35" xfId="0" applyFont="1" applyFill="1" applyBorder="1" applyAlignment="1" applyProtection="1">
      <alignment horizontal="left" vertical="center"/>
      <protection locked="0"/>
    </xf>
    <xf numFmtId="0" fontId="54" fillId="3" borderId="52" xfId="0" applyFont="1" applyFill="1" applyBorder="1" applyAlignment="1" applyProtection="1">
      <alignment horizontal="left" vertical="center"/>
      <protection locked="0"/>
    </xf>
    <xf numFmtId="0" fontId="11" fillId="3" borderId="53" xfId="3" applyFill="1" applyBorder="1" applyAlignment="1" applyProtection="1">
      <alignment horizontal="center" vertical="center"/>
      <protection locked="0"/>
    </xf>
    <xf numFmtId="0" fontId="54" fillId="3" borderId="36" xfId="0" applyFont="1" applyFill="1" applyBorder="1" applyAlignment="1" applyProtection="1">
      <alignment horizontal="center" vertical="center"/>
      <protection locked="0"/>
    </xf>
    <xf numFmtId="0" fontId="54" fillId="3" borderId="37" xfId="0" applyFont="1" applyFill="1" applyBorder="1" applyAlignment="1" applyProtection="1">
      <alignment horizontal="center" vertical="center"/>
      <protection locked="0"/>
    </xf>
    <xf numFmtId="0" fontId="38" fillId="46" borderId="35" xfId="0" applyFont="1" applyFill="1" applyBorder="1" applyAlignment="1" applyProtection="1">
      <alignment horizontal="center" vertical="center"/>
      <protection hidden="1"/>
    </xf>
    <xf numFmtId="0" fontId="38" fillId="46" borderId="36" xfId="0" applyFont="1" applyFill="1" applyBorder="1" applyAlignment="1" applyProtection="1">
      <alignment horizontal="center" vertical="center"/>
      <protection hidden="1"/>
    </xf>
    <xf numFmtId="0" fontId="54" fillId="11" borderId="35" xfId="0" applyFont="1" applyFill="1" applyBorder="1" applyAlignment="1" applyProtection="1">
      <alignment horizontal="left" vertical="center"/>
      <protection locked="0"/>
    </xf>
    <xf numFmtId="0" fontId="54" fillId="11" borderId="52" xfId="0" applyFont="1" applyFill="1" applyBorder="1" applyAlignment="1" applyProtection="1">
      <alignment horizontal="left" vertical="center"/>
      <protection locked="0"/>
    </xf>
    <xf numFmtId="0" fontId="11" fillId="11" borderId="53" xfId="3" applyFill="1" applyBorder="1" applyAlignment="1" applyProtection="1">
      <alignment horizontal="center" vertical="center"/>
      <protection locked="0"/>
    </xf>
    <xf numFmtId="0" fontId="54" fillId="11" borderId="37" xfId="0" applyFont="1" applyFill="1" applyBorder="1" applyAlignment="1" applyProtection="1">
      <alignment horizontal="center" vertical="center"/>
      <protection locked="0"/>
    </xf>
    <xf numFmtId="0" fontId="43" fillId="2" borderId="36" xfId="0" applyFont="1" applyFill="1" applyBorder="1" applyAlignment="1" applyProtection="1">
      <alignment horizontal="center" vertical="center"/>
      <protection locked="0"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38" fillId="46" borderId="6" xfId="0" applyFont="1" applyFill="1" applyBorder="1" applyAlignment="1" applyProtection="1">
      <alignment horizontal="center" vertical="center"/>
      <protection hidden="1"/>
    </xf>
    <xf numFmtId="0" fontId="38" fillId="46" borderId="7" xfId="0" applyFont="1" applyFill="1" applyBorder="1" applyAlignment="1" applyProtection="1">
      <alignment horizontal="center" vertical="center"/>
      <protection hidden="1"/>
    </xf>
    <xf numFmtId="0" fontId="59" fillId="2" borderId="46" xfId="0" applyFont="1" applyFill="1" applyBorder="1" applyAlignment="1" applyProtection="1">
      <alignment horizontal="center" vertical="center"/>
      <protection hidden="1"/>
    </xf>
    <xf numFmtId="0" fontId="48" fillId="45" borderId="2" xfId="0" applyFont="1" applyFill="1" applyBorder="1" applyAlignment="1" applyProtection="1">
      <alignment horizontal="center" vertical="center"/>
      <protection hidden="1"/>
    </xf>
    <xf numFmtId="0" fontId="40" fillId="45" borderId="6" xfId="0" applyFont="1" applyFill="1" applyBorder="1" applyAlignment="1" applyProtection="1">
      <alignment horizontal="center"/>
      <protection hidden="1"/>
    </xf>
    <xf numFmtId="0" fontId="40" fillId="45" borderId="30" xfId="0" applyFont="1" applyFill="1" applyBorder="1" applyAlignment="1" applyProtection="1">
      <alignment horizontal="center"/>
      <protection hidden="1"/>
    </xf>
    <xf numFmtId="0" fontId="0" fillId="3" borderId="35" xfId="0" applyFill="1" applyBorder="1" applyAlignment="1" applyProtection="1">
      <alignment horizontal="center" vertical="center"/>
      <protection locked="0"/>
    </xf>
    <xf numFmtId="0" fontId="0" fillId="3" borderId="37" xfId="0" applyFill="1" applyBorder="1" applyAlignment="1" applyProtection="1">
      <alignment horizontal="center" vertical="center"/>
      <protection locked="0"/>
    </xf>
    <xf numFmtId="14" fontId="0" fillId="3" borderId="35" xfId="0" applyNumberFormat="1" applyFill="1" applyBorder="1" applyAlignment="1" applyProtection="1">
      <alignment horizontal="center" vertical="center"/>
      <protection locked="0"/>
    </xf>
    <xf numFmtId="14" fontId="0" fillId="3" borderId="37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>
      <alignment horizontal="center"/>
    </xf>
    <xf numFmtId="0" fontId="62" fillId="3" borderId="35" xfId="0" applyFont="1" applyFill="1" applyBorder="1" applyAlignment="1" applyProtection="1">
      <alignment horizontal="center" vertical="center"/>
      <protection locked="0"/>
    </xf>
    <xf numFmtId="0" fontId="62" fillId="3" borderId="37" xfId="0" applyFont="1" applyFill="1" applyBorder="1" applyAlignment="1" applyProtection="1">
      <alignment horizontal="center" vertical="center"/>
      <protection locked="0"/>
    </xf>
    <xf numFmtId="0" fontId="62" fillId="3" borderId="13" xfId="0" applyFont="1" applyFill="1" applyBorder="1" applyAlignment="1" applyProtection="1">
      <alignment horizontal="center" vertical="center"/>
      <protection locked="0"/>
    </xf>
    <xf numFmtId="0" fontId="62" fillId="3" borderId="15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44" fontId="2" fillId="0" borderId="2" xfId="1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44" fontId="2" fillId="0" borderId="16" xfId="1" applyFont="1" applyFill="1" applyBorder="1" applyAlignment="1">
      <alignment horizontal="center" vertical="center" wrapText="1"/>
    </xf>
    <xf numFmtId="44" fontId="2" fillId="0" borderId="17" xfId="1" applyFont="1" applyFill="1" applyBorder="1" applyAlignment="1">
      <alignment horizontal="center" vertical="center" wrapText="1"/>
    </xf>
    <xf numFmtId="49" fontId="0" fillId="0" borderId="16" xfId="0" applyNumberFormat="1" applyBorder="1" applyAlignment="1" applyProtection="1">
      <alignment horizontal="center"/>
      <protection locked="0"/>
    </xf>
    <xf numFmtId="49" fontId="0" fillId="0" borderId="5" xfId="0" applyNumberFormat="1" applyBorder="1" applyAlignment="1" applyProtection="1">
      <alignment horizontal="center"/>
      <protection locked="0"/>
    </xf>
  </cellXfs>
  <cellStyles count="46"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3" builtinId="46" customBuiltin="1"/>
    <cellStyle name="20% - Colore 6" xfId="36" builtinId="50" customBuiltin="1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4" builtinId="47" customBuiltin="1"/>
    <cellStyle name="40% - Colore 6" xfId="37" builtinId="51" customBuiltin="1"/>
    <cellStyle name="60% - Colore 1 2" xfId="39" xr:uid="{00000000-0005-0000-0000-00000C000000}"/>
    <cellStyle name="60% - Colore 2 2" xfId="40" xr:uid="{00000000-0005-0000-0000-00000D000000}"/>
    <cellStyle name="60% - Colore 3 2" xfId="41" xr:uid="{00000000-0005-0000-0000-00000E000000}"/>
    <cellStyle name="60% - Colore 4 2" xfId="42" xr:uid="{00000000-0005-0000-0000-00000F000000}"/>
    <cellStyle name="60% - Colore 5 2" xfId="43" xr:uid="{00000000-0005-0000-0000-000010000000}"/>
    <cellStyle name="60% - Colore 6 2" xfId="44" xr:uid="{00000000-0005-0000-0000-000011000000}"/>
    <cellStyle name="Calcolo" xfId="13" builtinId="22" customBuiltin="1"/>
    <cellStyle name="Cella collegata" xfId="14" builtinId="24" customBuiltin="1"/>
    <cellStyle name="Cella da controllare" xfId="15" builtinId="23" customBuiltin="1"/>
    <cellStyle name="Collegamento ipertestuale" xfId="3" builtinId="8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32" builtinId="45" customBuiltin="1"/>
    <cellStyle name="Colore 6" xfId="35" builtinId="49" customBuiltin="1"/>
    <cellStyle name="Input" xfId="11" builtinId="20" customBuiltin="1"/>
    <cellStyle name="Neutrale 2" xfId="38" xr:uid="{00000000-0005-0000-0000-00001D000000}"/>
    <cellStyle name="Normale" xfId="0" builtinId="0"/>
    <cellStyle name="Normale 2" xfId="45" xr:uid="{00000000-0005-0000-0000-00001F000000}"/>
    <cellStyle name="Nota" xfId="17" builtinId="10" customBuiltin="1"/>
    <cellStyle name="Output" xfId="12" builtinId="21" customBuiltin="1"/>
    <cellStyle name="Percentuale" xfId="2" builtinId="5"/>
    <cellStyle name="Testo avviso" xfId="16" builtinId="11" customBuiltin="1"/>
    <cellStyle name="Testo descrittivo" xfId="18" builtinId="53" customBuiltin="1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e" xfId="19" builtinId="25" customBuiltin="1"/>
    <cellStyle name="Valore non valido" xfId="10" builtinId="27" customBuiltin="1"/>
    <cellStyle name="Valore valido" xfId="9" builtinId="26" customBuiltin="1"/>
    <cellStyle name="Valuta" xfId="1" builtinId="4"/>
  </cellStyles>
  <dxfs count="3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9" tint="-0.24994659260841701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strike val="0"/>
        <color rgb="FFFF0000"/>
      </font>
      <fill>
        <patternFill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 val="0"/>
        <color rgb="FFFF0000"/>
      </font>
      <fill>
        <patternFill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9" tint="-0.24994659260841701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font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</dxf>
    <dxf>
      <font>
        <color theme="0"/>
      </font>
      <fill>
        <patternFill>
          <fgColor auto="1"/>
          <bgColor rgb="FF0070C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auto="1"/>
      </font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rgb="FFFF0000"/>
      </font>
      <fill>
        <patternFill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strike val="0"/>
        <color rgb="FFFF0000"/>
      </font>
      <fill>
        <patternFill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9" tint="-0.24994659260841701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font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</dxf>
    <dxf>
      <font>
        <color theme="0"/>
      </font>
      <fill>
        <patternFill>
          <fgColor auto="1"/>
          <bgColor rgb="FF0070C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auto="1"/>
      </font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theme="4" tint="-0.499984740745262"/>
      </font>
      <fill>
        <patternFill>
          <bgColor theme="4" tint="0.59996337778862885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strike val="0"/>
        <color rgb="FFFF0000"/>
      </font>
      <fill>
        <patternFill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9" tint="-0.24994659260841701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4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u val="double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/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font>
        <strike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</dxf>
    <dxf>
      <font>
        <color theme="0"/>
      </font>
      <fill>
        <patternFill>
          <fgColor auto="1"/>
          <bgColor rgb="FF0070C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auto="1"/>
      </font>
    </dxf>
    <dxf>
      <font>
        <b/>
        <i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3399FF"/>
      <color rgb="FFF4A6DA"/>
      <color rgb="FFF9BDE4"/>
      <color rgb="FF99D9EA"/>
      <color rgb="FFFFAEC9"/>
      <color rgb="FFED1C24"/>
      <color rgb="FF7092BE"/>
      <color rgb="FFC8BFE7"/>
      <color rgb="FFB97A57"/>
      <color rgb="FFFFC9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ll.com/it-it/dt/servers/index.htm#scroll=off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italware.it/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https://www.italware.it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https://www.italware.it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https://www.italware.it/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https://www.italware.it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66674</xdr:colOff>
      <xdr:row>2</xdr:row>
      <xdr:rowOff>0</xdr:rowOff>
    </xdr:from>
    <xdr:to>
      <xdr:col>11</xdr:col>
      <xdr:colOff>125132</xdr:colOff>
      <xdr:row>14</xdr:row>
      <xdr:rowOff>152400</xdr:rowOff>
    </xdr:to>
    <xdr:pic>
      <xdr:nvPicPr>
        <xdr:cNvPr id="2" name="Immagine 1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4" y="390525"/>
          <a:ext cx="4325658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95249</xdr:colOff>
      <xdr:row>12</xdr:row>
      <xdr:rowOff>47625</xdr:rowOff>
    </xdr:from>
    <xdr:to>
      <xdr:col>13</xdr:col>
      <xdr:colOff>138336</xdr:colOff>
      <xdr:row>15</xdr:row>
      <xdr:rowOff>133350</xdr:rowOff>
    </xdr:to>
    <xdr:pic>
      <xdr:nvPicPr>
        <xdr:cNvPr id="3" name="Immagin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7799" y="2343150"/>
          <a:ext cx="2481487" cy="657225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16</xdr:row>
      <xdr:rowOff>161926</xdr:rowOff>
    </xdr:from>
    <xdr:to>
      <xdr:col>13</xdr:col>
      <xdr:colOff>409575</xdr:colOff>
      <xdr:row>33</xdr:row>
      <xdr:rowOff>85726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343150" y="3219451"/>
          <a:ext cx="5667375" cy="316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Digital Value vi da</a:t>
          </a:r>
          <a:r>
            <a:rPr lang="it-IT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 benvenuto nel configuratore dedicato alla Convenzione Consip Tecnologie Server 4 - Lotto 6 (server rack Quadri-Processore Prestazionale.).  l'utilizzo del Configuratore permette la corretta costruzione della configurazione, la validazione tecnica della stessa e la possibilità di stampare in PDF il modulo d'ordine contenente tutte le informazioni necessarie alla corretta processazione dell'ordine.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fianco trovate una legenda dei campi presenti nei fogli di configurazione.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Nel foglio Riepilogo Ordine è possibile stampare in PDF dopo aver completato correttamente la configurazione e i dati necessari a processare l'ordine.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4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 ricordiamo che è necessario stampare il configuratore in PDF e allegarlo all'ordine insieme a questo file Excel compilato</a:t>
          </a:r>
          <a:r>
            <a:rPr lang="it-IT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4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/>
        </a:p>
      </xdr:txBody>
    </xdr:sp>
    <xdr:clientData/>
  </xdr:twoCellAnchor>
  <xdr:twoCellAnchor>
    <xdr:from>
      <xdr:col>4</xdr:col>
      <xdr:colOff>238125</xdr:colOff>
      <xdr:row>34</xdr:row>
      <xdr:rowOff>57150</xdr:rowOff>
    </xdr:from>
    <xdr:to>
      <xdr:col>13</xdr:col>
      <xdr:colOff>419100</xdr:colOff>
      <xdr:row>41</xdr:row>
      <xdr:rowOff>161925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352675" y="6543675"/>
          <a:ext cx="5667375" cy="14382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400" b="1">
              <a:solidFill>
                <a:sysClr val="windowText" lastClr="000000"/>
              </a:solidFill>
            </a:rPr>
            <a:t>Opzioni 20 %:</a:t>
          </a:r>
        </a:p>
        <a:p>
          <a:endParaRPr lang="it-IT" sz="1400" b="1">
            <a:solidFill>
              <a:sysClr val="windowText" lastClr="000000"/>
            </a:solidFill>
          </a:endParaRPr>
        </a:p>
        <a:p>
          <a:r>
            <a:rPr lang="it-IT" sz="1400" b="0">
              <a:solidFill>
                <a:sysClr val="windowText" lastClr="000000"/>
              </a:solidFill>
            </a:rPr>
            <a:t>Si</a:t>
          </a:r>
          <a:r>
            <a:rPr lang="it-IT" sz="1400" b="0" baseline="0">
              <a:solidFill>
                <a:sysClr val="windowText" lastClr="000000"/>
              </a:solidFill>
            </a:rPr>
            <a:t> ricorda che le opzioni libere non possono superare il 20% del totale dell'ordine. In ogni caso nell'intestazione di ogni foglio di Configurazione è presente la quota residua disponibile per l'intero l'ordine.</a:t>
          </a:r>
        </a:p>
      </xdr:txBody>
    </xdr:sp>
    <xdr:clientData/>
  </xdr:twoCellAnchor>
  <xdr:twoCellAnchor>
    <xdr:from>
      <xdr:col>14</xdr:col>
      <xdr:colOff>114300</xdr:colOff>
      <xdr:row>11</xdr:row>
      <xdr:rowOff>133349</xdr:rowOff>
    </xdr:from>
    <xdr:to>
      <xdr:col>17</xdr:col>
      <xdr:colOff>95250</xdr:colOff>
      <xdr:row>26</xdr:row>
      <xdr:rowOff>114300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8324850" y="2238374"/>
          <a:ext cx="3124200" cy="2838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Questo configuratore prevede l'utilizzo di Macro VBA,</a:t>
          </a:r>
          <a:r>
            <a:rPr lang="it-IT" sz="1100" baseline="0"/>
            <a:t> è importante che l'abilitazione su Excel sia attiva per il corretto funzionamento del Configuratore.</a:t>
          </a:r>
        </a:p>
        <a:p>
          <a:endParaRPr lang="it-IT" sz="1100" baseline="0"/>
        </a:p>
        <a:p>
          <a:r>
            <a:rPr lang="it-IT" sz="1100" baseline="0"/>
            <a:t>Se si dovesse visualizzare un errore di abilitazione Macro si consiglia di disattivare il blocco sul file scaricato attraverso i seguenti passaggi:</a:t>
          </a:r>
        </a:p>
        <a:p>
          <a:endParaRPr lang="it-IT" sz="1100" baseline="0"/>
        </a:p>
        <a:p>
          <a:r>
            <a:rPr lang="it-IT" sz="1100" baseline="0">
              <a:solidFill>
                <a:sysClr val="windowText" lastClr="000000"/>
              </a:solidFill>
            </a:rPr>
            <a:t>1</a:t>
          </a:r>
          <a:r>
            <a:rPr lang="it-IT" sz="1100" baseline="0"/>
            <a:t>: Cliccare con il tasto destro del mouse sul file   xlsm scaricato e selezionare "Proprietà".</a:t>
          </a:r>
        </a:p>
        <a:p>
          <a:endParaRPr lang="it-IT" sz="1100" baseline="0"/>
        </a:p>
        <a:p>
          <a:r>
            <a:rPr lang="it-IT" sz="1100" baseline="0"/>
            <a:t>2: Nel foglio "Generale" in basso a destra Selezionare la voce "Annulla Blocco". </a:t>
          </a:r>
        </a:p>
        <a:p>
          <a:endParaRPr lang="it-IT" sz="1100" baseline="0"/>
        </a:p>
        <a:p>
          <a:r>
            <a:rPr lang="it-IT" sz="1100" baseline="0"/>
            <a:t>3: Provare Nuovamente</a:t>
          </a:r>
        </a:p>
        <a:p>
          <a:endParaRPr lang="it-IT" sz="1100" baseline="0"/>
        </a:p>
      </xdr:txBody>
    </xdr:sp>
    <xdr:clientData/>
  </xdr:twoCellAnchor>
  <xdr:twoCellAnchor>
    <xdr:from>
      <xdr:col>15</xdr:col>
      <xdr:colOff>0</xdr:colOff>
      <xdr:row>9</xdr:row>
      <xdr:rowOff>85725</xdr:rowOff>
    </xdr:from>
    <xdr:to>
      <xdr:col>17</xdr:col>
      <xdr:colOff>19050</xdr:colOff>
      <xdr:row>11</xdr:row>
      <xdr:rowOff>28575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410575" y="1809750"/>
          <a:ext cx="2962275" cy="323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rgbClr val="FF0000"/>
              </a:solidFill>
            </a:rPr>
            <a:t>! Attenzione !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104776</xdr:rowOff>
    </xdr:from>
    <xdr:to>
      <xdr:col>7</xdr:col>
      <xdr:colOff>1813571</xdr:colOff>
      <xdr:row>5</xdr:row>
      <xdr:rowOff>66675</xdr:rowOff>
    </xdr:to>
    <xdr:pic>
      <xdr:nvPicPr>
        <xdr:cNvPr id="2" name="Immagine 1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1"/>
          <a:ext cx="1737371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5</xdr:row>
      <xdr:rowOff>161925</xdr:rowOff>
    </xdr:from>
    <xdr:to>
      <xdr:col>7</xdr:col>
      <xdr:colOff>1800315</xdr:colOff>
      <xdr:row>7</xdr:row>
      <xdr:rowOff>28575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1343025"/>
          <a:ext cx="176221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1409700</xdr:colOff>
      <xdr:row>9</xdr:row>
      <xdr:rowOff>276225</xdr:rowOff>
    </xdr:from>
    <xdr:to>
      <xdr:col>14</xdr:col>
      <xdr:colOff>28575</xdr:colOff>
      <xdr:row>10</xdr:row>
      <xdr:rowOff>171450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4860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733425</xdr:colOff>
      <xdr:row>80</xdr:row>
      <xdr:rowOff>95250</xdr:rowOff>
    </xdr:from>
    <xdr:to>
      <xdr:col>13</xdr:col>
      <xdr:colOff>990600</xdr:colOff>
      <xdr:row>80</xdr:row>
      <xdr:rowOff>2971800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8859500"/>
          <a:ext cx="104394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104776</xdr:rowOff>
    </xdr:from>
    <xdr:to>
      <xdr:col>7</xdr:col>
      <xdr:colOff>1813571</xdr:colOff>
      <xdr:row>5</xdr:row>
      <xdr:rowOff>66675</xdr:rowOff>
    </xdr:to>
    <xdr:pic>
      <xdr:nvPicPr>
        <xdr:cNvPr id="2" name="Immagine 1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1"/>
          <a:ext cx="1737371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5</xdr:row>
      <xdr:rowOff>161925</xdr:rowOff>
    </xdr:from>
    <xdr:to>
      <xdr:col>7</xdr:col>
      <xdr:colOff>1800315</xdr:colOff>
      <xdr:row>7</xdr:row>
      <xdr:rowOff>28575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1343025"/>
          <a:ext cx="176221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228850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733425</xdr:colOff>
      <xdr:row>80</xdr:row>
      <xdr:rowOff>95250</xdr:rowOff>
    </xdr:from>
    <xdr:to>
      <xdr:col>13</xdr:col>
      <xdr:colOff>990600</xdr:colOff>
      <xdr:row>80</xdr:row>
      <xdr:rowOff>2971800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8783300"/>
          <a:ext cx="104394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717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717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1</xdr:row>
      <xdr:rowOff>104776</xdr:rowOff>
    </xdr:from>
    <xdr:to>
      <xdr:col>7</xdr:col>
      <xdr:colOff>1813571</xdr:colOff>
      <xdr:row>5</xdr:row>
      <xdr:rowOff>66675</xdr:rowOff>
    </xdr:to>
    <xdr:pic>
      <xdr:nvPicPr>
        <xdr:cNvPr id="8" name="Immagine 7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1"/>
          <a:ext cx="1737371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5</xdr:row>
      <xdr:rowOff>161925</xdr:rowOff>
    </xdr:from>
    <xdr:to>
      <xdr:col>7</xdr:col>
      <xdr:colOff>1800315</xdr:colOff>
      <xdr:row>7</xdr:row>
      <xdr:rowOff>28575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1343025"/>
          <a:ext cx="176221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1409700</xdr:colOff>
      <xdr:row>9</xdr:row>
      <xdr:rowOff>276225</xdr:rowOff>
    </xdr:from>
    <xdr:to>
      <xdr:col>14</xdr:col>
      <xdr:colOff>28575</xdr:colOff>
      <xdr:row>10</xdr:row>
      <xdr:rowOff>171450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4860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733425</xdr:colOff>
      <xdr:row>80</xdr:row>
      <xdr:rowOff>95250</xdr:rowOff>
    </xdr:from>
    <xdr:to>
      <xdr:col>13</xdr:col>
      <xdr:colOff>990600</xdr:colOff>
      <xdr:row>80</xdr:row>
      <xdr:rowOff>2971800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9059525"/>
          <a:ext cx="104394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104776</xdr:rowOff>
    </xdr:from>
    <xdr:to>
      <xdr:col>7</xdr:col>
      <xdr:colOff>1813571</xdr:colOff>
      <xdr:row>5</xdr:row>
      <xdr:rowOff>66675</xdr:rowOff>
    </xdr:to>
    <xdr:pic>
      <xdr:nvPicPr>
        <xdr:cNvPr id="2" name="Immagine 1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1"/>
          <a:ext cx="1737371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5</xdr:row>
      <xdr:rowOff>161925</xdr:rowOff>
    </xdr:from>
    <xdr:to>
      <xdr:col>7</xdr:col>
      <xdr:colOff>1800315</xdr:colOff>
      <xdr:row>7</xdr:row>
      <xdr:rowOff>28575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1343025"/>
          <a:ext cx="176221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228850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733425</xdr:colOff>
      <xdr:row>80</xdr:row>
      <xdr:rowOff>95250</xdr:rowOff>
    </xdr:from>
    <xdr:to>
      <xdr:col>13</xdr:col>
      <xdr:colOff>990600</xdr:colOff>
      <xdr:row>80</xdr:row>
      <xdr:rowOff>2971800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8783300"/>
          <a:ext cx="104394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717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717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1400175</xdr:colOff>
      <xdr:row>9</xdr:row>
      <xdr:rowOff>161925</xdr:rowOff>
    </xdr:from>
    <xdr:to>
      <xdr:col>14</xdr:col>
      <xdr:colOff>19050</xdr:colOff>
      <xdr:row>10</xdr:row>
      <xdr:rowOff>57150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717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1</xdr:row>
      <xdr:rowOff>104776</xdr:rowOff>
    </xdr:from>
    <xdr:to>
      <xdr:col>7</xdr:col>
      <xdr:colOff>1813571</xdr:colOff>
      <xdr:row>5</xdr:row>
      <xdr:rowOff>66675</xdr:rowOff>
    </xdr:to>
    <xdr:pic>
      <xdr:nvPicPr>
        <xdr:cNvPr id="9" name="Immagine 8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1"/>
          <a:ext cx="1737371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5</xdr:row>
      <xdr:rowOff>161925</xdr:rowOff>
    </xdr:from>
    <xdr:to>
      <xdr:col>7</xdr:col>
      <xdr:colOff>1800315</xdr:colOff>
      <xdr:row>7</xdr:row>
      <xdr:rowOff>28575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1343025"/>
          <a:ext cx="176221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1409700</xdr:colOff>
      <xdr:row>9</xdr:row>
      <xdr:rowOff>276225</xdr:rowOff>
    </xdr:from>
    <xdr:to>
      <xdr:col>14</xdr:col>
      <xdr:colOff>28575</xdr:colOff>
      <xdr:row>10</xdr:row>
      <xdr:rowOff>171450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486025"/>
          <a:ext cx="104775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733425</xdr:colOff>
      <xdr:row>80</xdr:row>
      <xdr:rowOff>95250</xdr:rowOff>
    </xdr:from>
    <xdr:to>
      <xdr:col>13</xdr:col>
      <xdr:colOff>990600</xdr:colOff>
      <xdr:row>80</xdr:row>
      <xdr:rowOff>2971800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9059525"/>
          <a:ext cx="104394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37</xdr:row>
      <xdr:rowOff>0</xdr:rowOff>
    </xdr:from>
    <xdr:to>
      <xdr:col>7</xdr:col>
      <xdr:colOff>304800</xdr:colOff>
      <xdr:row>38</xdr:row>
      <xdr:rowOff>111125</xdr:rowOff>
    </xdr:to>
    <xdr:sp macro="" textlink="">
      <xdr:nvSpPr>
        <xdr:cNvPr id="3" name="AutoShape 29" descr="Kvm switch rackmount isometric detailed icon Vector 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73152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28576</xdr:colOff>
      <xdr:row>0</xdr:row>
      <xdr:rowOff>171452</xdr:rowOff>
    </xdr:from>
    <xdr:to>
      <xdr:col>5</xdr:col>
      <xdr:colOff>1695450</xdr:colOff>
      <xdr:row>1</xdr:row>
      <xdr:rowOff>923925</xdr:rowOff>
    </xdr:to>
    <xdr:pic>
      <xdr:nvPicPr>
        <xdr:cNvPr id="2" name="Immagine 1" descr="Italwa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1" y="171452"/>
          <a:ext cx="1666874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944896</xdr:colOff>
      <xdr:row>1</xdr:row>
      <xdr:rowOff>66675</xdr:rowOff>
    </xdr:from>
    <xdr:to>
      <xdr:col>7</xdr:col>
      <xdr:colOff>3076576</xdr:colOff>
      <xdr:row>1</xdr:row>
      <xdr:rowOff>533400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6246" y="266700"/>
          <a:ext cx="2131680" cy="466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981075</xdr:colOff>
          <xdr:row>4</xdr:row>
          <xdr:rowOff>9525</xdr:rowOff>
        </xdr:from>
        <xdr:to>
          <xdr:col>11</xdr:col>
          <xdr:colOff>0</xdr:colOff>
          <xdr:row>6</xdr:row>
          <xdr:rowOff>0</xdr:rowOff>
        </xdr:to>
        <xdr:sp macro="" textlink="">
          <xdr:nvSpPr>
            <xdr:cNvPr id="13313" name="SalvaPDF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5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95249</xdr:colOff>
      <xdr:row>1</xdr:row>
      <xdr:rowOff>152715</xdr:rowOff>
    </xdr:from>
    <xdr:to>
      <xdr:col>10</xdr:col>
      <xdr:colOff>1571624</xdr:colOff>
      <xdr:row>7</xdr:row>
      <xdr:rowOff>48841</xdr:rowOff>
    </xdr:to>
    <xdr:pic>
      <xdr:nvPicPr>
        <xdr:cNvPr id="2" name="Immagine 1" descr="Italwa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4" y="343215"/>
          <a:ext cx="1914525" cy="103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talware.it/convenzioni/files/ID2383-TS4-lotto6-guida-alla-convenzion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talware.it/convenzioni/files/ID2383-TS4-lotto6-guida-alla-convenzion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talware.it/convenzioni/files/ID2383-TS4-lotto6-guida-alla-convenzione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6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9ECD8-1C7D-4A93-A492-0A9207FA6A03}">
  <sheetPr codeName="Foglio9">
    <tabColor theme="5" tint="0.39997558519241921"/>
  </sheetPr>
  <dimension ref="A1:R64"/>
  <sheetViews>
    <sheetView tabSelected="1" workbookViewId="0">
      <selection activeCell="E3" sqref="E3:N43"/>
    </sheetView>
  </sheetViews>
  <sheetFormatPr defaultColWidth="0" defaultRowHeight="15" zeroHeight="1" x14ac:dyDescent="0.25"/>
  <cols>
    <col min="1" max="3" width="9.140625" customWidth="1"/>
    <col min="4" max="4" width="4.28515625" customWidth="1"/>
    <col min="5" max="14" width="9.140625" customWidth="1"/>
    <col min="15" max="15" width="3" customWidth="1"/>
    <col min="16" max="16" width="22.140625" customWidth="1"/>
    <col min="17" max="17" width="22" customWidth="1"/>
    <col min="18" max="18" width="3.28515625" customWidth="1"/>
  </cols>
  <sheetData>
    <row r="1" spans="1:18" x14ac:dyDescent="0.25">
      <c r="A1" s="154"/>
      <c r="B1" s="154"/>
      <c r="C1" s="1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</row>
    <row r="2" spans="1:18" ht="15.75" thickBot="1" x14ac:dyDescent="0.3">
      <c r="A2" s="154"/>
      <c r="B2" s="154"/>
      <c r="C2" s="154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</row>
    <row r="3" spans="1:18" x14ac:dyDescent="0.25">
      <c r="A3" s="154"/>
      <c r="B3" s="154"/>
      <c r="C3" s="154"/>
      <c r="D3" s="35"/>
      <c r="E3" s="285"/>
      <c r="F3" s="286"/>
      <c r="G3" s="286"/>
      <c r="H3" s="286"/>
      <c r="I3" s="286"/>
      <c r="J3" s="286"/>
      <c r="K3" s="286"/>
      <c r="L3" s="286"/>
      <c r="M3" s="286"/>
      <c r="N3" s="287"/>
      <c r="O3" s="35"/>
      <c r="P3" s="294" t="s">
        <v>652</v>
      </c>
      <c r="Q3" s="294"/>
      <c r="R3" s="35"/>
    </row>
    <row r="4" spans="1:18" x14ac:dyDescent="0.25">
      <c r="A4" s="154"/>
      <c r="B4" s="154"/>
      <c r="C4" s="154"/>
      <c r="D4" s="35"/>
      <c r="E4" s="288"/>
      <c r="F4" s="289"/>
      <c r="G4" s="289"/>
      <c r="H4" s="289"/>
      <c r="I4" s="289"/>
      <c r="J4" s="289"/>
      <c r="K4" s="289"/>
      <c r="L4" s="289"/>
      <c r="M4" s="289"/>
      <c r="N4" s="290"/>
      <c r="O4" s="35"/>
      <c r="P4" s="258" t="s">
        <v>653</v>
      </c>
      <c r="Q4" s="259" t="s">
        <v>654</v>
      </c>
      <c r="R4" s="35"/>
    </row>
    <row r="5" spans="1:18" x14ac:dyDescent="0.25">
      <c r="A5" s="154"/>
      <c r="B5" s="154"/>
      <c r="C5" s="154"/>
      <c r="D5" s="35"/>
      <c r="E5" s="288"/>
      <c r="F5" s="289"/>
      <c r="G5" s="289"/>
      <c r="H5" s="289"/>
      <c r="I5" s="289"/>
      <c r="J5" s="289"/>
      <c r="K5" s="289"/>
      <c r="L5" s="289"/>
      <c r="M5" s="289"/>
      <c r="N5" s="290"/>
      <c r="O5" s="35"/>
      <c r="P5" s="295"/>
      <c r="Q5" s="295"/>
      <c r="R5" s="35"/>
    </row>
    <row r="6" spans="1:18" x14ac:dyDescent="0.25">
      <c r="A6" s="154"/>
      <c r="B6" s="154"/>
      <c r="C6" s="154"/>
      <c r="D6" s="35"/>
      <c r="E6" s="288"/>
      <c r="F6" s="289"/>
      <c r="G6" s="289"/>
      <c r="H6" s="289"/>
      <c r="I6" s="289"/>
      <c r="J6" s="289"/>
      <c r="K6" s="289"/>
      <c r="L6" s="289"/>
      <c r="M6" s="289"/>
      <c r="N6" s="290"/>
      <c r="O6" s="35"/>
      <c r="P6" s="260" t="s">
        <v>547</v>
      </c>
      <c r="Q6" s="261" t="s">
        <v>669</v>
      </c>
      <c r="R6" s="35"/>
    </row>
    <row r="7" spans="1:18" x14ac:dyDescent="0.25">
      <c r="A7" s="154"/>
      <c r="B7" s="154"/>
      <c r="C7" s="154"/>
      <c r="D7" s="35"/>
      <c r="E7" s="288"/>
      <c r="F7" s="289"/>
      <c r="G7" s="289"/>
      <c r="H7" s="289"/>
      <c r="I7" s="289"/>
      <c r="J7" s="289"/>
      <c r="K7" s="289"/>
      <c r="L7" s="289"/>
      <c r="M7" s="289"/>
      <c r="N7" s="290"/>
      <c r="O7" s="35"/>
      <c r="P7" s="295"/>
      <c r="Q7" s="295"/>
      <c r="R7" s="35"/>
    </row>
    <row r="8" spans="1:18" x14ac:dyDescent="0.25">
      <c r="A8" s="154"/>
      <c r="B8" s="154"/>
      <c r="C8" s="154"/>
      <c r="D8" s="35"/>
      <c r="E8" s="288"/>
      <c r="F8" s="289"/>
      <c r="G8" s="289"/>
      <c r="H8" s="289"/>
      <c r="I8" s="289"/>
      <c r="J8" s="289"/>
      <c r="K8" s="289"/>
      <c r="L8" s="289"/>
      <c r="M8" s="289"/>
      <c r="N8" s="290"/>
      <c r="O8" s="35"/>
      <c r="P8" s="262" t="s">
        <v>655</v>
      </c>
      <c r="Q8" s="263" t="s">
        <v>656</v>
      </c>
      <c r="R8" s="35"/>
    </row>
    <row r="9" spans="1:18" x14ac:dyDescent="0.25">
      <c r="A9" s="154"/>
      <c r="B9" s="154"/>
      <c r="C9" s="154"/>
      <c r="D9" s="35"/>
      <c r="E9" s="288"/>
      <c r="F9" s="289"/>
      <c r="G9" s="289"/>
      <c r="H9" s="289"/>
      <c r="I9" s="289"/>
      <c r="J9" s="289"/>
      <c r="K9" s="289"/>
      <c r="L9" s="289"/>
      <c r="M9" s="289"/>
      <c r="N9" s="290"/>
      <c r="O9" s="35"/>
      <c r="P9" s="35"/>
      <c r="Q9" s="35"/>
      <c r="R9" s="35"/>
    </row>
    <row r="10" spans="1:18" x14ac:dyDescent="0.25">
      <c r="A10" s="154"/>
      <c r="B10" s="154"/>
      <c r="C10" s="154"/>
      <c r="D10" s="35"/>
      <c r="E10" s="288"/>
      <c r="F10" s="289"/>
      <c r="G10" s="289"/>
      <c r="H10" s="289"/>
      <c r="I10" s="289"/>
      <c r="J10" s="289"/>
      <c r="K10" s="289"/>
      <c r="L10" s="289"/>
      <c r="M10" s="289"/>
      <c r="N10" s="290"/>
      <c r="O10" s="35"/>
      <c r="P10" s="35"/>
      <c r="Q10" s="35"/>
      <c r="R10" s="35"/>
    </row>
    <row r="11" spans="1:18" x14ac:dyDescent="0.25">
      <c r="A11" s="154"/>
      <c r="B11" s="154"/>
      <c r="C11" s="154"/>
      <c r="D11" s="35"/>
      <c r="E11" s="288"/>
      <c r="F11" s="289"/>
      <c r="G11" s="289"/>
      <c r="H11" s="289"/>
      <c r="I11" s="289"/>
      <c r="J11" s="289"/>
      <c r="K11" s="289"/>
      <c r="L11" s="289"/>
      <c r="M11" s="289"/>
      <c r="N11" s="290"/>
      <c r="O11" s="35"/>
      <c r="P11" s="35"/>
      <c r="Q11" s="35"/>
      <c r="R11" s="35"/>
    </row>
    <row r="12" spans="1:18" x14ac:dyDescent="0.25">
      <c r="A12" s="154"/>
      <c r="B12" s="154"/>
      <c r="C12" s="154"/>
      <c r="D12" s="35"/>
      <c r="E12" s="288"/>
      <c r="F12" s="289"/>
      <c r="G12" s="289"/>
      <c r="H12" s="289"/>
      <c r="I12" s="289"/>
      <c r="J12" s="289"/>
      <c r="K12" s="289"/>
      <c r="L12" s="289"/>
      <c r="M12" s="289"/>
      <c r="N12" s="290"/>
      <c r="O12" s="35"/>
      <c r="P12" s="35"/>
      <c r="Q12" s="35"/>
      <c r="R12" s="35"/>
    </row>
    <row r="13" spans="1:18" x14ac:dyDescent="0.25">
      <c r="A13" s="154"/>
      <c r="B13" s="154"/>
      <c r="C13" s="154"/>
      <c r="D13" s="35"/>
      <c r="E13" s="288"/>
      <c r="F13" s="289"/>
      <c r="G13" s="289"/>
      <c r="H13" s="289"/>
      <c r="I13" s="289"/>
      <c r="J13" s="289"/>
      <c r="K13" s="289"/>
      <c r="L13" s="289"/>
      <c r="M13" s="289"/>
      <c r="N13" s="290"/>
      <c r="O13" s="35"/>
      <c r="P13" s="35"/>
      <c r="Q13" s="35"/>
      <c r="R13" s="35"/>
    </row>
    <row r="14" spans="1:18" x14ac:dyDescent="0.25">
      <c r="A14" s="154"/>
      <c r="B14" s="154"/>
      <c r="C14" s="154"/>
      <c r="D14" s="35"/>
      <c r="E14" s="288"/>
      <c r="F14" s="289"/>
      <c r="G14" s="289"/>
      <c r="H14" s="289"/>
      <c r="I14" s="289"/>
      <c r="J14" s="289"/>
      <c r="K14" s="289"/>
      <c r="L14" s="289"/>
      <c r="M14" s="289"/>
      <c r="N14" s="290"/>
      <c r="O14" s="35"/>
      <c r="P14" s="35"/>
      <c r="Q14" s="35"/>
      <c r="R14" s="35"/>
    </row>
    <row r="15" spans="1:18" x14ac:dyDescent="0.25">
      <c r="A15" s="154"/>
      <c r="B15" s="154"/>
      <c r="C15" s="154"/>
      <c r="D15" s="35"/>
      <c r="E15" s="288"/>
      <c r="F15" s="289"/>
      <c r="G15" s="289"/>
      <c r="H15" s="289"/>
      <c r="I15" s="289"/>
      <c r="J15" s="289"/>
      <c r="K15" s="289"/>
      <c r="L15" s="289"/>
      <c r="M15" s="289"/>
      <c r="N15" s="290"/>
      <c r="O15" s="35"/>
      <c r="P15" s="35"/>
      <c r="Q15" s="35"/>
      <c r="R15" s="35"/>
    </row>
    <row r="16" spans="1:18" x14ac:dyDescent="0.25">
      <c r="A16" s="154"/>
      <c r="B16" s="154"/>
      <c r="C16" s="154"/>
      <c r="D16" s="35"/>
      <c r="E16" s="288"/>
      <c r="F16" s="289"/>
      <c r="G16" s="289"/>
      <c r="H16" s="289"/>
      <c r="I16" s="289"/>
      <c r="J16" s="289"/>
      <c r="K16" s="289"/>
      <c r="L16" s="289"/>
      <c r="M16" s="289"/>
      <c r="N16" s="290"/>
      <c r="O16" s="35"/>
      <c r="P16" s="35"/>
      <c r="Q16" s="35"/>
      <c r="R16" s="35"/>
    </row>
    <row r="17" spans="1:18" x14ac:dyDescent="0.25">
      <c r="A17" s="154"/>
      <c r="B17" s="154"/>
      <c r="C17" s="154"/>
      <c r="D17" s="35"/>
      <c r="E17" s="288"/>
      <c r="F17" s="289"/>
      <c r="G17" s="289"/>
      <c r="H17" s="289"/>
      <c r="I17" s="289"/>
      <c r="J17" s="289"/>
      <c r="K17" s="289"/>
      <c r="L17" s="289"/>
      <c r="M17" s="289"/>
      <c r="N17" s="290"/>
      <c r="O17" s="35"/>
      <c r="P17" s="35"/>
      <c r="Q17" s="35"/>
      <c r="R17" s="35"/>
    </row>
    <row r="18" spans="1:18" x14ac:dyDescent="0.25">
      <c r="A18" s="154"/>
      <c r="B18" s="154"/>
      <c r="C18" s="154"/>
      <c r="D18" s="35"/>
      <c r="E18" s="288"/>
      <c r="F18" s="289"/>
      <c r="G18" s="289"/>
      <c r="H18" s="289"/>
      <c r="I18" s="289"/>
      <c r="J18" s="289"/>
      <c r="K18" s="289"/>
      <c r="L18" s="289"/>
      <c r="M18" s="289"/>
      <c r="N18" s="290"/>
      <c r="O18" s="35"/>
      <c r="P18" s="35"/>
      <c r="Q18" s="35"/>
      <c r="R18" s="35"/>
    </row>
    <row r="19" spans="1:18" x14ac:dyDescent="0.25">
      <c r="A19" s="154"/>
      <c r="B19" s="154"/>
      <c r="C19" s="154"/>
      <c r="D19" s="35"/>
      <c r="E19" s="288"/>
      <c r="F19" s="289"/>
      <c r="G19" s="289"/>
      <c r="H19" s="289"/>
      <c r="I19" s="289"/>
      <c r="J19" s="289"/>
      <c r="K19" s="289"/>
      <c r="L19" s="289"/>
      <c r="M19" s="289"/>
      <c r="N19" s="290"/>
      <c r="O19" s="35"/>
      <c r="P19" s="35"/>
      <c r="Q19" s="35"/>
      <c r="R19" s="35"/>
    </row>
    <row r="20" spans="1:18" x14ac:dyDescent="0.25">
      <c r="A20" s="154"/>
      <c r="B20" s="154"/>
      <c r="C20" s="154"/>
      <c r="D20" s="35"/>
      <c r="E20" s="288"/>
      <c r="F20" s="289"/>
      <c r="G20" s="289"/>
      <c r="H20" s="289"/>
      <c r="I20" s="289"/>
      <c r="J20" s="289"/>
      <c r="K20" s="289"/>
      <c r="L20" s="289"/>
      <c r="M20" s="289"/>
      <c r="N20" s="290"/>
      <c r="O20" s="35"/>
      <c r="P20" s="35"/>
      <c r="Q20" s="35"/>
      <c r="R20" s="35"/>
    </row>
    <row r="21" spans="1:18" x14ac:dyDescent="0.25">
      <c r="A21" s="154"/>
      <c r="B21" s="154"/>
      <c r="C21" s="154"/>
      <c r="D21" s="35"/>
      <c r="E21" s="288"/>
      <c r="F21" s="289"/>
      <c r="G21" s="289"/>
      <c r="H21" s="289"/>
      <c r="I21" s="289"/>
      <c r="J21" s="289"/>
      <c r="K21" s="289"/>
      <c r="L21" s="289"/>
      <c r="M21" s="289"/>
      <c r="N21" s="290"/>
      <c r="O21" s="35"/>
      <c r="P21" s="35"/>
      <c r="Q21" s="35"/>
      <c r="R21" s="35"/>
    </row>
    <row r="22" spans="1:18" x14ac:dyDescent="0.25">
      <c r="A22" s="154"/>
      <c r="B22" s="154"/>
      <c r="C22" s="154"/>
      <c r="D22" s="35"/>
      <c r="E22" s="288"/>
      <c r="F22" s="289"/>
      <c r="G22" s="289"/>
      <c r="H22" s="289"/>
      <c r="I22" s="289"/>
      <c r="J22" s="289"/>
      <c r="K22" s="289"/>
      <c r="L22" s="289"/>
      <c r="M22" s="289"/>
      <c r="N22" s="290"/>
      <c r="O22" s="35"/>
      <c r="P22" s="35"/>
      <c r="Q22" s="35"/>
      <c r="R22" s="35"/>
    </row>
    <row r="23" spans="1:18" x14ac:dyDescent="0.25">
      <c r="A23" s="154"/>
      <c r="B23" s="154"/>
      <c r="C23" s="154"/>
      <c r="D23" s="35"/>
      <c r="E23" s="288"/>
      <c r="F23" s="289"/>
      <c r="G23" s="289"/>
      <c r="H23" s="289"/>
      <c r="I23" s="289"/>
      <c r="J23" s="289"/>
      <c r="K23" s="289"/>
      <c r="L23" s="289"/>
      <c r="M23" s="289"/>
      <c r="N23" s="290"/>
      <c r="O23" s="35"/>
      <c r="P23" s="35"/>
      <c r="Q23" s="35"/>
      <c r="R23" s="35"/>
    </row>
    <row r="24" spans="1:18" x14ac:dyDescent="0.25">
      <c r="A24" s="154"/>
      <c r="B24" s="154"/>
      <c r="C24" s="154"/>
      <c r="D24" s="35"/>
      <c r="E24" s="288"/>
      <c r="F24" s="289"/>
      <c r="G24" s="289"/>
      <c r="H24" s="289"/>
      <c r="I24" s="289"/>
      <c r="J24" s="289"/>
      <c r="K24" s="289"/>
      <c r="L24" s="289"/>
      <c r="M24" s="289"/>
      <c r="N24" s="290"/>
      <c r="O24" s="35"/>
      <c r="P24" s="35"/>
      <c r="Q24" s="35"/>
      <c r="R24" s="35"/>
    </row>
    <row r="25" spans="1:18" x14ac:dyDescent="0.25">
      <c r="A25" s="154"/>
      <c r="B25" s="154"/>
      <c r="C25" s="154"/>
      <c r="D25" s="35"/>
      <c r="E25" s="288"/>
      <c r="F25" s="289"/>
      <c r="G25" s="289"/>
      <c r="H25" s="289"/>
      <c r="I25" s="289"/>
      <c r="J25" s="289"/>
      <c r="K25" s="289"/>
      <c r="L25" s="289"/>
      <c r="M25" s="289"/>
      <c r="N25" s="290"/>
      <c r="O25" s="35"/>
      <c r="P25" s="35"/>
      <c r="Q25" s="35"/>
      <c r="R25" s="35"/>
    </row>
    <row r="26" spans="1:18" x14ac:dyDescent="0.25">
      <c r="A26" s="154"/>
      <c r="B26" s="154"/>
      <c r="C26" s="154"/>
      <c r="D26" s="35"/>
      <c r="E26" s="288"/>
      <c r="F26" s="289"/>
      <c r="G26" s="289"/>
      <c r="H26" s="289"/>
      <c r="I26" s="289"/>
      <c r="J26" s="289"/>
      <c r="K26" s="289"/>
      <c r="L26" s="289"/>
      <c r="M26" s="289"/>
      <c r="N26" s="290"/>
      <c r="O26" s="35"/>
      <c r="P26" s="35"/>
      <c r="Q26" s="35"/>
      <c r="R26" s="35"/>
    </row>
    <row r="27" spans="1:18" x14ac:dyDescent="0.25">
      <c r="A27" s="154"/>
      <c r="B27" s="154"/>
      <c r="C27" s="154"/>
      <c r="D27" s="35"/>
      <c r="E27" s="288"/>
      <c r="F27" s="289"/>
      <c r="G27" s="289"/>
      <c r="H27" s="289"/>
      <c r="I27" s="289"/>
      <c r="J27" s="289"/>
      <c r="K27" s="289"/>
      <c r="L27" s="289"/>
      <c r="M27" s="289"/>
      <c r="N27" s="290"/>
      <c r="O27" s="35"/>
      <c r="P27" s="35"/>
      <c r="Q27" s="35"/>
      <c r="R27" s="35"/>
    </row>
    <row r="28" spans="1:18" x14ac:dyDescent="0.25">
      <c r="A28" s="154"/>
      <c r="B28" s="154"/>
      <c r="C28" s="154"/>
      <c r="D28" s="35"/>
      <c r="E28" s="288"/>
      <c r="F28" s="289"/>
      <c r="G28" s="289"/>
      <c r="H28" s="289"/>
      <c r="I28" s="289"/>
      <c r="J28" s="289"/>
      <c r="K28" s="289"/>
      <c r="L28" s="289"/>
      <c r="M28" s="289"/>
      <c r="N28" s="290"/>
      <c r="O28" s="35"/>
      <c r="P28" s="35"/>
      <c r="Q28" s="35"/>
      <c r="R28" s="35"/>
    </row>
    <row r="29" spans="1:18" x14ac:dyDescent="0.25">
      <c r="A29" s="154"/>
      <c r="B29" s="154"/>
      <c r="C29" s="154"/>
      <c r="D29" s="35"/>
      <c r="E29" s="288"/>
      <c r="F29" s="289"/>
      <c r="G29" s="289"/>
      <c r="H29" s="289"/>
      <c r="I29" s="289"/>
      <c r="J29" s="289"/>
      <c r="K29" s="289"/>
      <c r="L29" s="289"/>
      <c r="M29" s="289"/>
      <c r="N29" s="290"/>
      <c r="O29" s="35"/>
      <c r="P29" s="35"/>
      <c r="Q29" s="35"/>
      <c r="R29" s="35"/>
    </row>
    <row r="30" spans="1:18" x14ac:dyDescent="0.25">
      <c r="A30" s="154"/>
      <c r="B30" s="154"/>
      <c r="C30" s="154"/>
      <c r="D30" s="35"/>
      <c r="E30" s="288"/>
      <c r="F30" s="289"/>
      <c r="G30" s="289"/>
      <c r="H30" s="289"/>
      <c r="I30" s="289"/>
      <c r="J30" s="289"/>
      <c r="K30" s="289"/>
      <c r="L30" s="289"/>
      <c r="M30" s="289"/>
      <c r="N30" s="290"/>
      <c r="O30" s="35"/>
      <c r="P30" s="35"/>
      <c r="Q30" s="35"/>
      <c r="R30" s="35"/>
    </row>
    <row r="31" spans="1:18" x14ac:dyDescent="0.25">
      <c r="A31" s="154"/>
      <c r="B31" s="154"/>
      <c r="C31" s="154"/>
      <c r="D31" s="35"/>
      <c r="E31" s="288"/>
      <c r="F31" s="289"/>
      <c r="G31" s="289"/>
      <c r="H31" s="289"/>
      <c r="I31" s="289"/>
      <c r="J31" s="289"/>
      <c r="K31" s="289"/>
      <c r="L31" s="289"/>
      <c r="M31" s="289"/>
      <c r="N31" s="290"/>
      <c r="O31" s="35"/>
      <c r="P31" s="35"/>
      <c r="Q31" s="35"/>
      <c r="R31" s="35"/>
    </row>
    <row r="32" spans="1:18" x14ac:dyDescent="0.25">
      <c r="A32" s="154"/>
      <c r="B32" s="154"/>
      <c r="C32" s="154"/>
      <c r="D32" s="35"/>
      <c r="E32" s="288"/>
      <c r="F32" s="289"/>
      <c r="G32" s="289"/>
      <c r="H32" s="289"/>
      <c r="I32" s="289"/>
      <c r="J32" s="289"/>
      <c r="K32" s="289"/>
      <c r="L32" s="289"/>
      <c r="M32" s="289"/>
      <c r="N32" s="290"/>
      <c r="O32" s="35"/>
      <c r="P32" s="35"/>
      <c r="Q32" s="35"/>
      <c r="R32" s="35"/>
    </row>
    <row r="33" spans="1:18" x14ac:dyDescent="0.25">
      <c r="A33" s="154"/>
      <c r="B33" s="154"/>
      <c r="C33" s="154"/>
      <c r="D33" s="35"/>
      <c r="E33" s="288"/>
      <c r="F33" s="289"/>
      <c r="G33" s="289"/>
      <c r="H33" s="289"/>
      <c r="I33" s="289"/>
      <c r="J33" s="289"/>
      <c r="K33" s="289"/>
      <c r="L33" s="289"/>
      <c r="M33" s="289"/>
      <c r="N33" s="290"/>
      <c r="O33" s="35"/>
      <c r="P33" s="35"/>
      <c r="Q33" s="35"/>
      <c r="R33" s="35"/>
    </row>
    <row r="34" spans="1:18" x14ac:dyDescent="0.25">
      <c r="A34" s="154"/>
      <c r="B34" s="154"/>
      <c r="C34" s="154"/>
      <c r="D34" s="35"/>
      <c r="E34" s="288"/>
      <c r="F34" s="289"/>
      <c r="G34" s="289"/>
      <c r="H34" s="289"/>
      <c r="I34" s="289"/>
      <c r="J34" s="289"/>
      <c r="K34" s="289"/>
      <c r="L34" s="289"/>
      <c r="M34" s="289"/>
      <c r="N34" s="290"/>
      <c r="O34" s="35"/>
      <c r="P34" s="35"/>
      <c r="Q34" s="35"/>
      <c r="R34" s="35"/>
    </row>
    <row r="35" spans="1:18" x14ac:dyDescent="0.25">
      <c r="A35" s="154"/>
      <c r="B35" s="154"/>
      <c r="C35" s="154"/>
      <c r="D35" s="35"/>
      <c r="E35" s="288"/>
      <c r="F35" s="289"/>
      <c r="G35" s="289"/>
      <c r="H35" s="289"/>
      <c r="I35" s="289"/>
      <c r="J35" s="289"/>
      <c r="K35" s="289"/>
      <c r="L35" s="289"/>
      <c r="M35" s="289"/>
      <c r="N35" s="290"/>
      <c r="O35" s="35"/>
      <c r="P35" s="35"/>
      <c r="Q35" s="35"/>
      <c r="R35" s="35"/>
    </row>
    <row r="36" spans="1:18" x14ac:dyDescent="0.25">
      <c r="A36" s="154"/>
      <c r="B36" s="154"/>
      <c r="C36" s="154"/>
      <c r="D36" s="35"/>
      <c r="E36" s="288"/>
      <c r="F36" s="289"/>
      <c r="G36" s="289"/>
      <c r="H36" s="289"/>
      <c r="I36" s="289"/>
      <c r="J36" s="289"/>
      <c r="K36" s="289"/>
      <c r="L36" s="289"/>
      <c r="M36" s="289"/>
      <c r="N36" s="290"/>
      <c r="O36" s="35"/>
      <c r="P36" s="35"/>
      <c r="Q36" s="35"/>
      <c r="R36" s="35"/>
    </row>
    <row r="37" spans="1:18" x14ac:dyDescent="0.25">
      <c r="A37" s="154"/>
      <c r="B37" s="154"/>
      <c r="C37" s="154"/>
      <c r="D37" s="35"/>
      <c r="E37" s="288"/>
      <c r="F37" s="289"/>
      <c r="G37" s="289"/>
      <c r="H37" s="289"/>
      <c r="I37" s="289"/>
      <c r="J37" s="289"/>
      <c r="K37" s="289"/>
      <c r="L37" s="289"/>
      <c r="M37" s="289"/>
      <c r="N37" s="290"/>
      <c r="O37" s="35"/>
      <c r="P37" s="35"/>
      <c r="Q37" s="35"/>
      <c r="R37" s="35"/>
    </row>
    <row r="38" spans="1:18" x14ac:dyDescent="0.25">
      <c r="A38" s="154"/>
      <c r="B38" s="154"/>
      <c r="C38" s="154"/>
      <c r="D38" s="35"/>
      <c r="E38" s="288"/>
      <c r="F38" s="289"/>
      <c r="G38" s="289"/>
      <c r="H38" s="289"/>
      <c r="I38" s="289"/>
      <c r="J38" s="289"/>
      <c r="K38" s="289"/>
      <c r="L38" s="289"/>
      <c r="M38" s="289"/>
      <c r="N38" s="290"/>
      <c r="O38" s="35"/>
      <c r="P38" s="35"/>
      <c r="Q38" s="35"/>
      <c r="R38" s="35"/>
    </row>
    <row r="39" spans="1:18" x14ac:dyDescent="0.25">
      <c r="A39" s="154"/>
      <c r="B39" s="154"/>
      <c r="C39" s="154"/>
      <c r="D39" s="35"/>
      <c r="E39" s="288"/>
      <c r="F39" s="289"/>
      <c r="G39" s="289"/>
      <c r="H39" s="289"/>
      <c r="I39" s="289"/>
      <c r="J39" s="289"/>
      <c r="K39" s="289"/>
      <c r="L39" s="289"/>
      <c r="M39" s="289"/>
      <c r="N39" s="290"/>
      <c r="O39" s="35"/>
      <c r="P39" s="35"/>
      <c r="Q39" s="35"/>
      <c r="R39" s="35"/>
    </row>
    <row r="40" spans="1:18" x14ac:dyDescent="0.25">
      <c r="A40" s="154"/>
      <c r="B40" s="154"/>
      <c r="C40" s="154"/>
      <c r="D40" s="35"/>
      <c r="E40" s="288"/>
      <c r="F40" s="289"/>
      <c r="G40" s="289"/>
      <c r="H40" s="289"/>
      <c r="I40" s="289"/>
      <c r="J40" s="289"/>
      <c r="K40" s="289"/>
      <c r="L40" s="289"/>
      <c r="M40" s="289"/>
      <c r="N40" s="290"/>
      <c r="O40" s="35"/>
      <c r="P40" s="35"/>
      <c r="Q40" s="35"/>
      <c r="R40" s="35"/>
    </row>
    <row r="41" spans="1:18" x14ac:dyDescent="0.25">
      <c r="A41" s="154"/>
      <c r="B41" s="154"/>
      <c r="C41" s="154"/>
      <c r="D41" s="35"/>
      <c r="E41" s="288"/>
      <c r="F41" s="289"/>
      <c r="G41" s="289"/>
      <c r="H41" s="289"/>
      <c r="I41" s="289"/>
      <c r="J41" s="289"/>
      <c r="K41" s="289"/>
      <c r="L41" s="289"/>
      <c r="M41" s="289"/>
      <c r="N41" s="290"/>
      <c r="O41" s="35"/>
      <c r="P41" s="35"/>
      <c r="Q41" s="35"/>
      <c r="R41" s="35"/>
    </row>
    <row r="42" spans="1:18" x14ac:dyDescent="0.25">
      <c r="A42" s="154"/>
      <c r="B42" s="154"/>
      <c r="C42" s="154"/>
      <c r="D42" s="35"/>
      <c r="E42" s="288"/>
      <c r="F42" s="289"/>
      <c r="G42" s="289"/>
      <c r="H42" s="289"/>
      <c r="I42" s="289"/>
      <c r="J42" s="289"/>
      <c r="K42" s="289"/>
      <c r="L42" s="289"/>
      <c r="M42" s="289"/>
      <c r="N42" s="290"/>
      <c r="O42" s="35"/>
      <c r="P42" s="35"/>
      <c r="Q42" s="35"/>
      <c r="R42" s="35"/>
    </row>
    <row r="43" spans="1:18" ht="15.75" thickBot="1" x14ac:dyDescent="0.3">
      <c r="A43" s="154"/>
      <c r="B43" s="154"/>
      <c r="C43" s="154"/>
      <c r="D43" s="35"/>
      <c r="E43" s="291"/>
      <c r="F43" s="292"/>
      <c r="G43" s="292"/>
      <c r="H43" s="292"/>
      <c r="I43" s="292"/>
      <c r="J43" s="292"/>
      <c r="K43" s="292"/>
      <c r="L43" s="292"/>
      <c r="M43" s="292"/>
      <c r="N43" s="293"/>
      <c r="O43" s="35"/>
      <c r="P43" s="35"/>
      <c r="Q43" s="35"/>
      <c r="R43" s="35"/>
    </row>
    <row r="44" spans="1:18" x14ac:dyDescent="0.25">
      <c r="A44" s="154"/>
      <c r="B44" s="154"/>
      <c r="C44" s="154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</row>
    <row r="45" spans="1:18" hidden="1" x14ac:dyDescent="0.25">
      <c r="A45" s="154"/>
      <c r="B45" s="154"/>
      <c r="C45" s="154"/>
    </row>
    <row r="46" spans="1:18" hidden="1" x14ac:dyDescent="0.25">
      <c r="A46" s="154"/>
      <c r="B46" s="154"/>
      <c r="C46" s="154"/>
    </row>
    <row r="47" spans="1:18" hidden="1" x14ac:dyDescent="0.25">
      <c r="A47" s="154"/>
      <c r="B47" s="154"/>
      <c r="C47" s="154"/>
    </row>
    <row r="48" spans="1:18" hidden="1" x14ac:dyDescent="0.25">
      <c r="A48" s="154"/>
      <c r="B48" s="154"/>
      <c r="C48" s="154"/>
    </row>
    <row r="49" spans="1:3" hidden="1" x14ac:dyDescent="0.25">
      <c r="A49" s="154"/>
      <c r="B49" s="154"/>
      <c r="C49" s="154"/>
    </row>
    <row r="50" spans="1:3" hidden="1" x14ac:dyDescent="0.25">
      <c r="A50" s="154"/>
      <c r="B50" s="154"/>
      <c r="C50" s="154"/>
    </row>
    <row r="51" spans="1:3" hidden="1" x14ac:dyDescent="0.25">
      <c r="A51" s="154"/>
      <c r="B51" s="154"/>
      <c r="C51" s="154"/>
    </row>
    <row r="52" spans="1:3" hidden="1" x14ac:dyDescent="0.25">
      <c r="A52" s="154"/>
      <c r="B52" s="154"/>
      <c r="C52" s="154"/>
    </row>
    <row r="53" spans="1:3" hidden="1" x14ac:dyDescent="0.25">
      <c r="A53" s="154"/>
      <c r="B53" s="154"/>
      <c r="C53" s="154"/>
    </row>
    <row r="54" spans="1:3" hidden="1" x14ac:dyDescent="0.25">
      <c r="A54" s="154"/>
      <c r="B54" s="154"/>
      <c r="C54" s="154"/>
    </row>
    <row r="55" spans="1:3" hidden="1" x14ac:dyDescent="0.25">
      <c r="A55" s="154"/>
      <c r="B55" s="154"/>
      <c r="C55" s="154"/>
    </row>
    <row r="56" spans="1:3" hidden="1" x14ac:dyDescent="0.25">
      <c r="A56" s="154"/>
      <c r="B56" s="154"/>
      <c r="C56" s="154"/>
    </row>
    <row r="57" spans="1:3" hidden="1" x14ac:dyDescent="0.25">
      <c r="A57" s="154"/>
      <c r="B57" s="154"/>
      <c r="C57" s="154"/>
    </row>
    <row r="58" spans="1:3" hidden="1" x14ac:dyDescent="0.25">
      <c r="A58" s="154"/>
      <c r="B58" s="154"/>
      <c r="C58" s="154"/>
    </row>
    <row r="59" spans="1:3" hidden="1" x14ac:dyDescent="0.25">
      <c r="A59" s="154"/>
      <c r="B59" s="154"/>
      <c r="C59" s="154"/>
    </row>
    <row r="60" spans="1:3" hidden="1" x14ac:dyDescent="0.25">
      <c r="A60" s="154"/>
      <c r="B60" s="154"/>
      <c r="C60" s="154"/>
    </row>
    <row r="61" spans="1:3" hidden="1" x14ac:dyDescent="0.25">
      <c r="A61" s="154"/>
      <c r="B61" s="154"/>
      <c r="C61" s="154"/>
    </row>
    <row r="62" spans="1:3" hidden="1" x14ac:dyDescent="0.25">
      <c r="A62" s="154"/>
      <c r="B62" s="154"/>
      <c r="C62" s="154"/>
    </row>
    <row r="63" spans="1:3" hidden="1" x14ac:dyDescent="0.25">
      <c r="A63" s="154"/>
      <c r="B63" s="154"/>
      <c r="C63" s="154"/>
    </row>
    <row r="64" spans="1:3" hidden="1" x14ac:dyDescent="0.25">
      <c r="A64" s="154"/>
      <c r="B64" s="154"/>
      <c r="C64" s="154"/>
    </row>
  </sheetData>
  <sheetProtection algorithmName="SHA-512" hashValue="bIlYgG21XyOCZb6Tks+DrPQN2gnTYm5dIndQXzvvx+Tx6+kIitaIIQ8jabvJa/S0RsBtsT8t8DpHjDjVVC0xjg==" saltValue="/7vM3NSfxmmPI72NK9NrKA==" spinCount="100000" sheet="1" objects="1" scenarios="1"/>
  <mergeCells count="4">
    <mergeCell ref="E3:N43"/>
    <mergeCell ref="P3:Q3"/>
    <mergeCell ref="P5:Q5"/>
    <mergeCell ref="P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tabColor theme="0" tint="-0.34998626667073579"/>
    <pageSetUpPr fitToPage="1"/>
  </sheetPr>
  <dimension ref="A1:XFB156"/>
  <sheetViews>
    <sheetView zoomScaleNormal="100" workbookViewId="0">
      <pane ySplit="9" topLeftCell="A10" activePane="bottomLeft" state="frozen"/>
      <selection activeCell="I87" sqref="I87"/>
      <selection pane="bottomLeft" activeCell="I13" sqref="I13"/>
    </sheetView>
  </sheetViews>
  <sheetFormatPr defaultColWidth="0" defaultRowHeight="15" zeroHeight="1" x14ac:dyDescent="0.25"/>
  <cols>
    <col min="1" max="5" width="9.140625" style="7" customWidth="1"/>
    <col min="6" max="6" width="0.5703125" style="7" customWidth="1"/>
    <col min="7" max="7" width="4.5703125" style="7" customWidth="1"/>
    <col min="8" max="8" width="28.140625" style="7" customWidth="1"/>
    <col min="9" max="9" width="61.28515625" style="7" customWidth="1"/>
    <col min="10" max="10" width="5.5703125" style="7" customWidth="1"/>
    <col min="11" max="11" width="19.7109375" style="16" customWidth="1"/>
    <col min="12" max="12" width="33.140625" style="34" customWidth="1"/>
    <col min="13" max="13" width="4.85546875" style="16" customWidth="1"/>
    <col min="14" max="14" width="25.140625" style="16" customWidth="1"/>
    <col min="15" max="15" width="6.5703125" style="16" customWidth="1"/>
    <col min="16" max="16" width="5.28515625" style="183" customWidth="1"/>
    <col min="17" max="17" width="9.140625" style="16" hidden="1"/>
    <col min="18" max="18" width="10.42578125" style="184" hidden="1"/>
    <col min="19" max="19" width="10.42578125" style="16" hidden="1"/>
    <col min="20" max="20" width="12" style="16" hidden="1"/>
    <col min="21" max="21" width="10.5703125" style="7" hidden="1"/>
    <col min="22" max="22" width="79.140625" style="7" hidden="1"/>
    <col min="23" max="23" width="9.28515625" style="7" hidden="1"/>
    <col min="24" max="24" width="10.42578125" style="7" hidden="1"/>
    <col min="25" max="25" width="8.28515625" style="7" hidden="1"/>
    <col min="26" max="16382" width="0" style="7" hidden="1"/>
    <col min="16383" max="16384" width="9.140625" style="7" hidden="1"/>
  </cols>
  <sheetData>
    <row r="1" spans="1:40" ht="15.75" thickBot="1" x14ac:dyDescent="0.3">
      <c r="A1" s="88"/>
      <c r="B1" s="88"/>
      <c r="C1" s="88"/>
      <c r="D1" s="88"/>
      <c r="E1" s="88"/>
      <c r="F1" s="88"/>
      <c r="G1" s="2"/>
      <c r="H1" s="14"/>
      <c r="I1" s="14"/>
      <c r="J1" s="14"/>
      <c r="K1" s="14"/>
      <c r="L1" s="14"/>
      <c r="M1" s="14"/>
      <c r="N1" s="14"/>
      <c r="O1" s="14"/>
      <c r="P1" s="14"/>
      <c r="R1" s="21"/>
    </row>
    <row r="2" spans="1:40" ht="29.25" customHeight="1" x14ac:dyDescent="0.25">
      <c r="A2" s="88"/>
      <c r="B2" s="88"/>
      <c r="C2" s="88"/>
      <c r="D2" s="88"/>
      <c r="E2" s="88"/>
      <c r="F2" s="88"/>
      <c r="G2" s="2"/>
      <c r="H2" s="3"/>
      <c r="I2" s="297" t="s">
        <v>597</v>
      </c>
      <c r="J2" s="4"/>
      <c r="K2" s="4" t="str">
        <f>IF(U105&gt;1,"ERRORE NELLA CONFIGURAZIONE","")</f>
        <v/>
      </c>
      <c r="L2" s="4"/>
      <c r="M2" s="9"/>
      <c r="N2" s="226" t="str">
        <f>IF(N6&lt;0,"Superata Quota 20%","")</f>
        <v/>
      </c>
      <c r="O2" s="10"/>
      <c r="P2" s="14"/>
      <c r="Q2" s="11"/>
      <c r="R2" s="15"/>
      <c r="S2" s="11"/>
      <c r="T2" s="11"/>
    </row>
    <row r="3" spans="1:40" ht="17.25" customHeight="1" thickBot="1" x14ac:dyDescent="0.3">
      <c r="A3" s="88"/>
      <c r="B3" s="88"/>
      <c r="C3" s="88"/>
      <c r="D3" s="88"/>
      <c r="E3" s="88"/>
      <c r="F3" s="88"/>
      <c r="G3" s="2"/>
      <c r="H3" s="5"/>
      <c r="I3" s="298"/>
      <c r="J3" s="2"/>
      <c r="K3" s="2"/>
      <c r="L3" s="2"/>
      <c r="M3" s="11"/>
      <c r="N3" s="89" t="s">
        <v>509</v>
      </c>
      <c r="O3" s="12"/>
      <c r="P3" s="14"/>
      <c r="Q3" s="11"/>
      <c r="R3" s="15"/>
      <c r="S3" s="34" t="s">
        <v>589</v>
      </c>
      <c r="T3" s="34" t="s">
        <v>590</v>
      </c>
      <c r="U3" s="243" t="s">
        <v>591</v>
      </c>
      <c r="V3" s="243" t="s">
        <v>592</v>
      </c>
      <c r="W3" s="243" t="s">
        <v>593</v>
      </c>
      <c r="X3" s="243" t="s">
        <v>594</v>
      </c>
    </row>
    <row r="4" spans="1:40" ht="14.25" customHeight="1" x14ac:dyDescent="0.25">
      <c r="A4" s="88"/>
      <c r="B4" s="88"/>
      <c r="C4" s="88"/>
      <c r="D4" s="88"/>
      <c r="E4" s="88"/>
      <c r="F4" s="88"/>
      <c r="G4" s="2"/>
      <c r="H4" s="5"/>
      <c r="I4" s="296" t="str">
        <f>IF(W13="vsan","Selezionando la soluzione vSAN si accetta la sostituzione del controller 745 con il HBA355, comprensivo di BOSS Card Certificati per vSAN",IF(W13="v2tb","Selezionando la soluzione vSAN si accetta la sostituzione del controller 745 con il HBA355, comprensivo di BOSS Card Certificati per vSAN",""))</f>
        <v/>
      </c>
      <c r="J4" s="2"/>
      <c r="K4" s="306" t="str">
        <f>IF(X4&gt;1,"Errori nella Configurazione",IF(S4&gt;0,"Errore nella Selezione della CPU",IF(T4&gt;0,"Errore Nella Selezione della RAM",IF(U4&gt;0,"Errore Nella selezione dello Chassis per Dischi nVME",IF(V4&gt;0,"Errore nella Selezione Slot PCI",IF(W4&gt;0,"Errore nella Selezione Licenze Windows",""))))))</f>
        <v/>
      </c>
      <c r="L4" s="230" t="s">
        <v>508</v>
      </c>
      <c r="M4" s="11"/>
      <c r="N4" s="221">
        <f>Riepilogo_Ordine!K140</f>
        <v>0</v>
      </c>
      <c r="O4" s="12"/>
      <c r="P4" s="14"/>
      <c r="Q4" s="11"/>
      <c r="R4" s="15"/>
      <c r="S4" s="34">
        <f>IF(L19&lt;&gt;"",1,0)</f>
        <v>0</v>
      </c>
      <c r="T4" s="34">
        <f>IF(L24&lt;&gt;"",1,0)</f>
        <v>0</v>
      </c>
      <c r="U4" s="243">
        <f>IF(I14&lt;&gt;"",1,0)</f>
        <v>0</v>
      </c>
      <c r="V4" s="243">
        <f>IF(K83&lt;&gt;"",1,0)</f>
        <v>0</v>
      </c>
      <c r="W4" s="243">
        <f>IF(L27&lt;&gt;"",1,0)</f>
        <v>0</v>
      </c>
      <c r="X4" s="243">
        <f>SUM(S4:W4)</f>
        <v>0</v>
      </c>
    </row>
    <row r="5" spans="1:40" ht="16.5" customHeight="1" x14ac:dyDescent="0.25">
      <c r="A5" s="88"/>
      <c r="B5" s="88"/>
      <c r="C5" s="88"/>
      <c r="D5" s="88"/>
      <c r="E5" s="88"/>
      <c r="F5" s="88"/>
      <c r="G5" s="2"/>
      <c r="H5" s="5"/>
      <c r="I5" s="296"/>
      <c r="J5" s="2"/>
      <c r="K5" s="307"/>
      <c r="L5" s="220">
        <f>Altre_Opzioni!H3</f>
        <v>0</v>
      </c>
      <c r="M5" s="14"/>
      <c r="N5" s="89" t="s">
        <v>596</v>
      </c>
      <c r="O5" s="12"/>
      <c r="P5" s="14"/>
      <c r="Q5" s="11"/>
      <c r="R5" s="15"/>
      <c r="S5" s="11"/>
      <c r="T5" s="11"/>
    </row>
    <row r="6" spans="1:40" ht="16.5" customHeight="1" x14ac:dyDescent="0.25">
      <c r="A6" s="88"/>
      <c r="B6" s="88"/>
      <c r="C6" s="88"/>
      <c r="D6" s="88"/>
      <c r="E6" s="88"/>
      <c r="F6" s="88"/>
      <c r="G6" s="2"/>
      <c r="H6" s="5"/>
      <c r="I6" s="296"/>
      <c r="J6" s="2"/>
      <c r="K6" s="302" t="s">
        <v>1</v>
      </c>
      <c r="L6" s="96" t="s">
        <v>2</v>
      </c>
      <c r="M6" s="14"/>
      <c r="N6" s="221">
        <f>Riepilogo_Ordine!G141</f>
        <v>0</v>
      </c>
      <c r="O6" s="12"/>
      <c r="P6" s="14"/>
      <c r="Q6" s="11"/>
      <c r="R6" s="15"/>
      <c r="S6" s="11"/>
      <c r="T6" s="11"/>
    </row>
    <row r="7" spans="1:40" ht="30.75" thickBot="1" x14ac:dyDescent="0.3">
      <c r="A7" s="88"/>
      <c r="B7" s="88"/>
      <c r="C7" s="88"/>
      <c r="D7" s="88"/>
      <c r="E7" s="88"/>
      <c r="F7" s="88"/>
      <c r="G7" s="2"/>
      <c r="H7" s="5"/>
      <c r="I7" s="282" t="str">
        <f>IF(Riepilogo_Ordine!Q3&gt;0,"Compilare i Dati Necessari all'Ordine per Stampare in PDF o Controllare le Configurazioni","Dati Completi")</f>
        <v>Compilare i Dati Necessari all'Ordine per Stampare in PDF o Controllare le Configurazioni</v>
      </c>
      <c r="J7" s="2"/>
      <c r="K7" s="303"/>
      <c r="L7" s="171">
        <f>$L$140</f>
        <v>0</v>
      </c>
      <c r="M7" s="14"/>
      <c r="N7" s="241" t="s">
        <v>586</v>
      </c>
      <c r="O7" s="115"/>
      <c r="P7" s="14"/>
      <c r="Q7" s="15"/>
      <c r="R7" s="15"/>
      <c r="S7" s="11" t="str" cm="1">
        <f t="array" ref="S7">IF(AND($W$13="vsan64GB",L22=0),ConfTS4L6!$A$47:$A$48,IF(AND($W$13="vsan64GB",$L$22=1),ConfTS4L6!$A$51:$A$52,""))</f>
        <v/>
      </c>
      <c r="T7" s="11"/>
    </row>
    <row r="8" spans="1:40" ht="26.25" customHeight="1" thickBot="1" x14ac:dyDescent="0.3">
      <c r="A8" s="88"/>
      <c r="B8" s="88"/>
      <c r="C8" s="88"/>
      <c r="D8" s="88"/>
      <c r="E8" s="88"/>
      <c r="F8" s="88"/>
      <c r="G8" s="2"/>
      <c r="H8" s="5"/>
      <c r="I8" s="242" t="s">
        <v>3</v>
      </c>
      <c r="J8" s="131"/>
      <c r="K8" s="79" t="s">
        <v>4</v>
      </c>
      <c r="L8" s="246">
        <v>0</v>
      </c>
      <c r="M8" s="14"/>
      <c r="N8" s="171">
        <f>Riepilogo_Ordine!K141</f>
        <v>0</v>
      </c>
      <c r="O8" s="98"/>
      <c r="P8" s="14"/>
      <c r="Q8" s="8"/>
      <c r="R8" s="15"/>
      <c r="S8" s="11"/>
      <c r="T8" s="11"/>
    </row>
    <row r="9" spans="1:40" s="182" customFormat="1" ht="7.5" customHeight="1" thickBot="1" x14ac:dyDescent="0.25">
      <c r="A9" s="88"/>
      <c r="B9" s="88"/>
      <c r="C9" s="88"/>
      <c r="D9" s="88"/>
      <c r="E9" s="88"/>
      <c r="F9" s="88"/>
      <c r="G9" s="2"/>
      <c r="H9" s="116"/>
      <c r="I9" s="117"/>
      <c r="J9" s="117"/>
      <c r="K9" s="117"/>
      <c r="L9" s="117"/>
      <c r="M9" s="117"/>
      <c r="N9" s="117"/>
      <c r="O9" s="118"/>
      <c r="P9" s="1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7"/>
    </row>
    <row r="10" spans="1:40" ht="234.75" customHeight="1" x14ac:dyDescent="0.25">
      <c r="A10" s="88"/>
      <c r="B10" s="88"/>
      <c r="C10" s="88"/>
      <c r="D10" s="88"/>
      <c r="E10" s="88"/>
      <c r="F10" s="88"/>
      <c r="G10" s="2"/>
      <c r="H10" s="5"/>
      <c r="I10"/>
      <c r="J10" s="2"/>
      <c r="K10" s="61"/>
      <c r="L10" s="62"/>
      <c r="M10" s="14"/>
      <c r="N10" s="132"/>
      <c r="O10" s="98"/>
      <c r="P10" s="14"/>
      <c r="Q10" s="8"/>
      <c r="R10" s="15"/>
      <c r="S10" s="11"/>
      <c r="T10" s="11"/>
    </row>
    <row r="11" spans="1:40" x14ac:dyDescent="0.25">
      <c r="A11" s="88"/>
      <c r="B11" s="88"/>
      <c r="C11" s="88"/>
      <c r="D11" s="88"/>
      <c r="E11" s="88"/>
      <c r="F11" s="88"/>
      <c r="G11" s="2"/>
      <c r="H11" s="5"/>
      <c r="J11" s="2"/>
      <c r="K11" s="11"/>
      <c r="L11" s="55"/>
      <c r="M11" s="14"/>
      <c r="N11" s="11"/>
      <c r="O11" s="12"/>
      <c r="P11" s="14"/>
      <c r="Q11" s="11"/>
      <c r="R11" s="15"/>
      <c r="S11" s="11"/>
      <c r="T11" s="11"/>
    </row>
    <row r="12" spans="1:40" x14ac:dyDescent="0.25">
      <c r="A12" s="88"/>
      <c r="B12" s="88"/>
      <c r="C12" s="88"/>
      <c r="D12" s="88"/>
      <c r="E12" s="88"/>
      <c r="F12" s="88"/>
      <c r="G12" s="2"/>
      <c r="H12" s="5"/>
      <c r="I12" s="82" t="s">
        <v>5</v>
      </c>
      <c r="J12" s="305"/>
      <c r="K12" s="11"/>
      <c r="L12" s="55"/>
      <c r="M12" s="14"/>
      <c r="N12" s="14"/>
      <c r="O12" s="99"/>
      <c r="P12" s="14"/>
      <c r="Q12" s="14"/>
      <c r="R12" s="11"/>
      <c r="S12" s="11"/>
      <c r="T12" s="11"/>
      <c r="V12" s="7" t="s">
        <v>6</v>
      </c>
    </row>
    <row r="13" spans="1:40" ht="16.5" customHeight="1" x14ac:dyDescent="0.2">
      <c r="A13" s="88"/>
      <c r="B13" s="88"/>
      <c r="C13" s="88"/>
      <c r="D13" s="88"/>
      <c r="E13" s="88"/>
      <c r="F13" s="88"/>
      <c r="G13" s="2"/>
      <c r="H13" s="5"/>
      <c r="I13" s="80" t="s">
        <v>6</v>
      </c>
      <c r="J13" s="305"/>
      <c r="K13" s="48" t="str">
        <f>IF($L$8&gt;0,VLOOKUP(I13,ConfTS4L6!A3:M7,13,FALSE),"")</f>
        <v/>
      </c>
      <c r="L13" s="18" t="str">
        <f>IF($L$8&gt;0,1,"")</f>
        <v/>
      </c>
      <c r="M13" s="45"/>
      <c r="N13" s="77">
        <f>R13</f>
        <v>5754.51</v>
      </c>
      <c r="O13" s="100"/>
      <c r="P13" s="14"/>
      <c r="Q13" s="45"/>
      <c r="R13" s="97">
        <f>VLOOKUP($I$13,TSL6_ALL,10,FALSE)</f>
        <v>5754.51</v>
      </c>
      <c r="S13" s="42"/>
      <c r="T13" s="172" t="str">
        <f>VLOOKUP($I13,TS4L6_BASE,12,FALSE)</f>
        <v>L6N01</v>
      </c>
      <c r="V13" s="57" t="str">
        <f>IF(AND(I13=ConfTS4L6!A12,L22=0),"nVME1",IF(AND(I13=ConfTS4L6!A12,L22=1),"NVME2",""))</f>
        <v/>
      </c>
      <c r="W13" s="67" t="str">
        <f>IF(I13=ConfTS4L6!A13,"vsan",IF(I13=ConfTS4L6!A15,"Boss3TB",IF(I13=ConfTS4L6!A14,"vsan64GB","")))</f>
        <v/>
      </c>
      <c r="X13" s="46" t="str">
        <f>IF(I13=ConfTS4L6!A15,"Boss3TB","")</f>
        <v/>
      </c>
    </row>
    <row r="14" spans="1:40" ht="20.25" customHeight="1" x14ac:dyDescent="1.1000000000000001">
      <c r="A14" s="88"/>
      <c r="B14" s="88"/>
      <c r="C14" s="88"/>
      <c r="D14" s="88"/>
      <c r="E14" s="88"/>
      <c r="F14" s="88"/>
      <c r="G14" s="2"/>
      <c r="H14" s="5"/>
      <c r="I14" s="231" t="str">
        <f>IF(AND($K$63&gt;0,$I$13="PowerEdge R940 Server (General Purpose)"),"▲ Per Selezionare dischi nVME selezionare Chassis nVME o vSAN ▲","")</f>
        <v/>
      </c>
      <c r="J14" s="2"/>
      <c r="K14" s="101"/>
      <c r="L14" s="55"/>
      <c r="M14" s="45"/>
      <c r="N14" s="133"/>
      <c r="O14" s="100"/>
      <c r="P14" s="14"/>
      <c r="Q14" s="45"/>
      <c r="R14" s="49"/>
      <c r="S14" s="42"/>
      <c r="T14" s="173"/>
      <c r="W14" s="243" t="str">
        <f>IF(AND(I13="PowerEdge R940 Server (General Purpose)",L22=0),"GP1",IF(AND(I13="PowerEdge R940 Server (General Purpose)",L22=1),"GP2",""))</f>
        <v>GP2</v>
      </c>
    </row>
    <row r="15" spans="1:40" x14ac:dyDescent="0.2">
      <c r="A15" s="88"/>
      <c r="B15" s="88"/>
      <c r="C15" s="88"/>
      <c r="D15" s="88"/>
      <c r="E15" s="88"/>
      <c r="F15" s="88"/>
      <c r="G15" s="2"/>
      <c r="H15" s="5"/>
      <c r="I15" s="82" t="s">
        <v>7</v>
      </c>
      <c r="J15" s="305"/>
      <c r="K15" s="102" t="str">
        <f>IF($V$82="SW","MAX 4 GPU",IF($V$82="DW","MAX 2 GPU",""))</f>
        <v/>
      </c>
      <c r="L15" s="55"/>
      <c r="M15" s="45"/>
      <c r="N15" s="45"/>
      <c r="O15" s="100"/>
      <c r="P15" s="14"/>
      <c r="Q15" s="45"/>
      <c r="R15" s="49"/>
      <c r="S15" s="42"/>
      <c r="T15" s="173"/>
    </row>
    <row r="16" spans="1:40" s="46" customFormat="1" ht="30.75" customHeight="1" x14ac:dyDescent="0.2">
      <c r="A16" s="88"/>
      <c r="B16" s="88"/>
      <c r="C16" s="88"/>
      <c r="D16" s="88"/>
      <c r="E16" s="88"/>
      <c r="F16" s="88"/>
      <c r="G16" s="2"/>
      <c r="H16" s="5"/>
      <c r="I16" s="251" t="str">
        <f>IF($L$22=1,VLOOKUP($I$13,TS4L6_Chassis,3,FALSE),VLOOKUP($I$13,TS4L6_Chassis,2,FALSE))</f>
        <v>Chassis with Up to 12X 2.5 SAS/SATA + 12X 2.5 for 4CPU Configuration</v>
      </c>
      <c r="J16" s="305"/>
      <c r="K16" s="76" t="str">
        <f>IF(T16="L6N122",Tabella_prezzi!F85,IF(T16="L6N123",Tabella_prezzi!F86,IF(T16="L6N124",Tabella_prezzi!F87,IF(T16="L6N125",Tabella_prezzi!F88,IF($L$22=1,VLOOKUP($I$13,TS4L6_Chassis,13,FALSE),VLOOKUP($I$13,TS4L6_Chassis,13,FALSE))))))</f>
        <v/>
      </c>
      <c r="L16" s="22" t="str">
        <f>IF(I13=V12,VLOOKUP($I$13,TS4L6_Chassis,6,FALSE),VLOOKUP($I$13,TS4L6_Chassis,7,FALSE))</f>
        <v/>
      </c>
      <c r="M16" s="45"/>
      <c r="N16" s="77">
        <f>R16+S16</f>
        <v>0</v>
      </c>
      <c r="O16" s="100"/>
      <c r="P16" s="14"/>
      <c r="Q16" s="45"/>
      <c r="R16" s="97">
        <f>VLOOKUP($I$13,TS4L6_Chassis,10,FALSE)</f>
        <v>0</v>
      </c>
      <c r="S16" s="37">
        <f>IF(T16="L6N125",Tabella_prezzi!D88,IF(T16="L6N122",Tabella_prezzi!D85,IF(T16="L6N123",Tabella_prezzi!D86,IF(T16="L6N124",Tabella_prezzi!D87,VLOOKUP(I13,TS4L6_Chassis,11,FALSE)))))</f>
        <v>0</v>
      </c>
      <c r="T16" s="172">
        <f>IF(AND(W13="vsan64GB",I26=1024),"L6N123",IF(AND(W13="vsan64GB",I26=1536),"L6N122",IF(AND(W13="vsan64GB",I26=2048),"L6N124",IF(AND(W13="Boss3TB",I26=3072),"L6N125",VLOOKUP($I13,TS4L6_Chassis,12,FALSE)))))</f>
        <v>0</v>
      </c>
      <c r="V16" s="56" t="s">
        <v>8</v>
      </c>
      <c r="W16" s="56">
        <v>1</v>
      </c>
      <c r="AN16" s="7"/>
    </row>
    <row r="17" spans="1:40" ht="11.25" customHeight="1" x14ac:dyDescent="0.25">
      <c r="A17" s="88"/>
      <c r="B17" s="88"/>
      <c r="C17" s="88"/>
      <c r="D17" s="88"/>
      <c r="E17" s="88"/>
      <c r="F17" s="88"/>
      <c r="G17" s="2"/>
      <c r="H17" s="5"/>
      <c r="I17" s="11"/>
      <c r="J17" s="2"/>
      <c r="K17" s="101"/>
      <c r="L17" s="55"/>
      <c r="M17" s="45"/>
      <c r="N17" s="59"/>
      <c r="O17" s="100"/>
      <c r="P17" s="14"/>
      <c r="Q17" s="45"/>
      <c r="R17" s="49"/>
      <c r="S17" s="42"/>
      <c r="T17" s="173"/>
    </row>
    <row r="18" spans="1:40" x14ac:dyDescent="0.2">
      <c r="A18" s="88"/>
      <c r="B18" s="88"/>
      <c r="C18" s="88"/>
      <c r="D18" s="88"/>
      <c r="E18" s="88"/>
      <c r="F18" s="88"/>
      <c r="G18" s="2"/>
      <c r="H18" s="5"/>
      <c r="I18" s="82" t="s">
        <v>9</v>
      </c>
      <c r="J18" s="305"/>
      <c r="K18" s="101"/>
      <c r="L18" s="55"/>
      <c r="M18" s="45"/>
      <c r="N18" s="45"/>
      <c r="O18" s="100"/>
      <c r="P18" s="14"/>
      <c r="Q18" s="45"/>
      <c r="R18" s="49"/>
      <c r="S18" s="42"/>
      <c r="T18" s="173"/>
    </row>
    <row r="19" spans="1:40" s="46" customFormat="1" ht="33.75" customHeight="1" x14ac:dyDescent="0.2">
      <c r="A19" s="88"/>
      <c r="B19" s="88"/>
      <c r="C19" s="88"/>
      <c r="D19" s="88"/>
      <c r="E19" s="88"/>
      <c r="F19" s="88"/>
      <c r="G19" s="2"/>
      <c r="H19" s="5"/>
      <c r="I19" s="251" t="s">
        <v>641</v>
      </c>
      <c r="J19" s="305"/>
      <c r="K19" s="45"/>
      <c r="L19" s="240" t="str">
        <f>IF(AND(W13="boss3TB",L22=0),"Selezionare Processori Aggiuntivi per Configurazione BOSS 3TB",IF(AND(W13="vsan64GBb",L22=0),"Selezionare Processori Aggiuntivi per Configurazione vSAN 2 TB",IF(AND(V13="nVME",L22=0),"Selezionare Processori Aggiuntivi per Configurazione nVME",IF(AND(W13=2048,L22=""),"Selezionare Processore Aggiuntivo per Configurazione vSAN",IF(AND(X13="Nutanix",L22=""),"Selezionare Processore Aggiuntivo per Configurazione Nutanix","")))))</f>
        <v/>
      </c>
      <c r="M19" s="45"/>
      <c r="N19" s="45"/>
      <c r="O19" s="100"/>
      <c r="P19" s="14"/>
      <c r="Q19" s="45"/>
      <c r="R19" s="97">
        <f>IF(L16=1,VLOOKUP($I$19,TS4L6_CPU,11,FALSE),VLOOKUP($I$19,TS4L6_CPU,11,FALSE))</f>
        <v>0</v>
      </c>
      <c r="S19" s="37">
        <f>IF(L16=1,VLOOKUP($I$19,TS4L6_CPU,11,FALSE),VLOOKUP($I$19,TS4L6_CPU,11,FALSE))</f>
        <v>0</v>
      </c>
      <c r="T19" s="172">
        <f>IF(S19=0,0,VLOOKUP($I19,TS4L6_CPU,12,FALSE))</f>
        <v>0</v>
      </c>
      <c r="AN19" s="7"/>
    </row>
    <row r="20" spans="1:40" ht="5.25" customHeight="1" x14ac:dyDescent="0.2">
      <c r="A20" s="88"/>
      <c r="B20" s="88"/>
      <c r="C20" s="88"/>
      <c r="D20" s="88"/>
      <c r="E20" s="88"/>
      <c r="F20" s="88"/>
      <c r="G20" s="2"/>
      <c r="H20" s="5"/>
      <c r="I20" s="2"/>
      <c r="J20" s="2"/>
      <c r="K20" s="101"/>
      <c r="L20" s="55"/>
      <c r="M20" s="45"/>
      <c r="N20" s="45"/>
      <c r="O20" s="100"/>
      <c r="P20" s="14"/>
      <c r="Q20" s="45"/>
      <c r="R20" s="49"/>
      <c r="S20" s="42"/>
      <c r="T20" s="173"/>
    </row>
    <row r="21" spans="1:40" x14ac:dyDescent="0.2">
      <c r="A21" s="88"/>
      <c r="B21" s="88"/>
      <c r="C21" s="88"/>
      <c r="D21" s="88"/>
      <c r="E21" s="88"/>
      <c r="F21" s="88"/>
      <c r="G21" s="2"/>
      <c r="H21" s="5"/>
      <c r="I21" s="82" t="s">
        <v>10</v>
      </c>
      <c r="J21" s="2"/>
      <c r="K21" s="101"/>
      <c r="L21" s="142"/>
      <c r="M21" s="45"/>
      <c r="N21" s="45"/>
      <c r="O21" s="100"/>
      <c r="P21" s="14"/>
      <c r="Q21" s="45"/>
      <c r="R21" s="49"/>
      <c r="S21" s="42"/>
      <c r="T21" s="173"/>
    </row>
    <row r="22" spans="1:40" ht="24.75" customHeight="1" x14ac:dyDescent="0.2">
      <c r="A22" s="88"/>
      <c r="B22" s="88"/>
      <c r="C22" s="88"/>
      <c r="D22" s="88"/>
      <c r="E22" s="88"/>
      <c r="F22" s="88"/>
      <c r="G22" s="2"/>
      <c r="H22" s="5"/>
      <c r="I22" s="83" t="s">
        <v>641</v>
      </c>
      <c r="J22" s="2"/>
      <c r="K22" s="47" t="str">
        <f>IF(L16=1,VLOOKUP($I$19,TS4L6_CPU,13,FALSE),VLOOKUP($I$22,TS4L6_CPU,13,FALSE))</f>
        <v>TS4L6-CPU</v>
      </c>
      <c r="L22" s="22">
        <f>IF(L16=1,VLOOKUP($I$22,TS4L6_CPU,7,FALSE),VLOOKUP($I$22,TS4L6_CPU,7,FALSE))</f>
        <v>1</v>
      </c>
      <c r="M22" s="45"/>
      <c r="N22" s="77">
        <f>R22</f>
        <v>1908.9</v>
      </c>
      <c r="O22" s="100"/>
      <c r="P22" s="14"/>
      <c r="Q22" s="45"/>
      <c r="R22" s="97">
        <f>IF(L22=1,VLOOKUP($I$19,TS4L6_CPU,10,FALSE),VLOOKUP($I$22,TS4L6_CPU,10,FALSE))</f>
        <v>1908.9</v>
      </c>
      <c r="S22" s="37">
        <f>IF(L16=1,VLOOKUP($I$19,TS4L6_CPU,11,FALSE),VLOOKUP($I$22,TS4L6_CPU,11,FALSE))</f>
        <v>0</v>
      </c>
      <c r="T22" s="172" t="str">
        <f>IF(L22=1,VLOOKUP(I19,TSL6_ALL,12,FALSE),VLOOKUP($I22,TS4L6_CPU,12,FALSE))</f>
        <v>L6N02</v>
      </c>
      <c r="V22" s="7" t="str">
        <f>IF(L16=1,"2 x Intel Xeon Gold 6252N, 2.3G, 24C/48T, 10.4GT/s, 35.75M Cache, Turbo, HT (150W) DDR4-2933",I22)</f>
        <v>2 x Intel Xeon Gold 6252N, 2.3G, 24C/48T, 10.4GT/s, 35.75M Cache, Turbo, HT (150W) DDR4-2933</v>
      </c>
    </row>
    <row r="23" spans="1:40" ht="5.25" customHeight="1" x14ac:dyDescent="0.25">
      <c r="A23" s="88"/>
      <c r="B23" s="88"/>
      <c r="C23" s="88"/>
      <c r="D23" s="88"/>
      <c r="E23" s="88"/>
      <c r="F23" s="88"/>
      <c r="G23" s="2"/>
      <c r="H23" s="5"/>
      <c r="I23" s="11"/>
      <c r="J23" s="2"/>
      <c r="K23" s="45"/>
      <c r="L23" s="27"/>
      <c r="M23" s="45"/>
      <c r="N23" s="45"/>
      <c r="O23" s="100"/>
      <c r="P23" s="14"/>
      <c r="Q23" s="45"/>
      <c r="R23" s="97"/>
      <c r="S23" s="37"/>
      <c r="T23" s="172"/>
      <c r="V23" s="19"/>
      <c r="W23" s="20"/>
    </row>
    <row r="24" spans="1:40" ht="30" x14ac:dyDescent="0.2">
      <c r="A24" s="88"/>
      <c r="B24" s="88"/>
      <c r="C24" s="88"/>
      <c r="D24" s="88"/>
      <c r="E24" s="88"/>
      <c r="F24" s="88"/>
      <c r="G24" s="2"/>
      <c r="H24" s="5"/>
      <c r="I24" s="82" t="s">
        <v>11</v>
      </c>
      <c r="J24" s="2"/>
      <c r="K24" s="101"/>
      <c r="L24" s="284" t="str">
        <f>IF(AND(W13="vsan",L22=0,I25&lt;&gt;512,I25&lt;&gt;768),"Selezionare RAM Corretta",IF(AND(W13="vsan",L22=1,I25&lt;&gt;1024,I25&lt;&gt;1536),"Selezionare RAM Corretta",IF(AND(W13="v2tb",I25&lt;&gt;2048),"Selezionare 2 TB RAM",IF(AND(W13="v2tb",L22=0),"Selezionare Processori",IF(AND(X13="vsan",L22="",I25&gt;768),"Selezionare RAM Corretta",IF(AND(W14="GP1",I25&gt;768),"Selezionare RAM Corretta",IF(AND(W14="GP2",I25&gt;1536),"Selezionare RAM Corretta",IF(AND(V13="nVME1",I25&gt;768),"Selezionare RAM Corretta",IF(AND(V13="NVME2",I25&gt;1536),"Selezionare RAM Corretta",IF(AND(I25&lt;&gt;"",I26&gt;2000,W13="vsan64GB"),"Deselezionare RAM 32GB e Aggiungere RAM 64GB",IF(AND(W13&lt;&gt;"vsan64GB",W13&lt;&gt;"Boss3TB",I26&lt;&gt;"",I25=0),"Deselezionare RAM 64 GB",IF(AND(W13="Boss3TB",I26="",I25=""),"Selezionare RAM 64",IF(AND(W13&lt;&gt;"vsan64GB",I26="",I25=""),"Selezionare RAM 32",IF(AND(I25="",I26="",W13="vsan64GB"),"Selezionare RAM 64",IF(AND(L22=1,W13="vsan64GB",I26&lt;2000),"Selezionare RAM 64 GB Corretta",IF(AND(L22=0,W13="vsan64GB",I26&gt;2000),"Selezionare Processore Aggiuntivo per 2TB",IF(AND(L22=1,W13="Boss3TB",I26&lt;3000),"Selezionare RAM 64 Corretta",IF(AND(L22=1,W13="Boss3TB",I25&lt;&gt;""),"Deselezionare RAM 32",IF(AND(L22=1,W13="vsan64GB",I26&gt;3000),"Selezionare RAM 64 Corretta",IF(AND(W13="vsan",I26&lt;&gt;""),"Deselezionare RAM 64",""))))))))))))))))))))</f>
        <v/>
      </c>
      <c r="M24" s="45"/>
      <c r="N24" s="45"/>
      <c r="O24" s="100"/>
      <c r="P24" s="14"/>
      <c r="Q24" s="45"/>
      <c r="R24" s="42"/>
      <c r="S24" s="42"/>
      <c r="T24" s="173"/>
    </row>
    <row r="25" spans="1:40" x14ac:dyDescent="0.2">
      <c r="A25" s="88"/>
      <c r="B25" s="88"/>
      <c r="C25" s="88"/>
      <c r="D25" s="88"/>
      <c r="E25" s="88"/>
      <c r="F25" s="88"/>
      <c r="G25" s="2"/>
      <c r="H25" s="5"/>
      <c r="I25" s="80">
        <v>512</v>
      </c>
      <c r="J25" s="2"/>
      <c r="K25" s="189" t="s">
        <v>12</v>
      </c>
      <c r="L25" s="22">
        <f>W25</f>
        <v>0</v>
      </c>
      <c r="M25" s="45"/>
      <c r="N25" s="321">
        <f>R25+R26</f>
        <v>0</v>
      </c>
      <c r="O25" s="100"/>
      <c r="P25" s="14"/>
      <c r="Q25" s="45"/>
      <c r="R25" s="97">
        <f>X25</f>
        <v>0</v>
      </c>
      <c r="S25" s="42"/>
      <c r="T25" s="172" t="str">
        <f>Y25</f>
        <v>L6N03</v>
      </c>
      <c r="V25" s="17"/>
      <c r="W25" s="20">
        <f>IF(Lotto6_R940_1!L24&lt;&gt;"",0,IF(OR(W13="vsan64GB",W13="Boss3TB"),0,IF(AND(W13="v2tb",L22=1),VLOOKUP(I25,ConfTS4L6!A51:S51,11,FALSE),IF($L$22=1,VLOOKUP($I$25,TS4L6_RAM2CPU,7,FALSE),VLOOKUP($I$25,TS4L6_RAM1CPU,7,FALSE)))))</f>
        <v>0</v>
      </c>
      <c r="X25" s="19">
        <f>IF(Lotto6_R940_1!L24&lt;&gt;"",0,IF(OR(W13="vsan64GB",W13="Boss3TB"),0,IF(AND(W13="v2tb",L22=1),VLOOKUP(I25,ConfTS4L6!A51:S51,11,FALSE),IF($L$22=1,VLOOKUP($I$25,TS4L6_RAM2CPU,10,FALSE),VLOOKUP($I$25,TS4L6_RAM1CPU,10,FALSE)))))</f>
        <v>0</v>
      </c>
      <c r="Y25" s="140" t="str">
        <f>IF(Lotto6_R940_1!L24&lt;&gt;"","",IF(OR(W13="vsan64GB",W13="Boss3TB"),0,IF($L$22=1,VLOOKUP($I$25,ConfTS4L6!A56:M75,12,FALSE),VLOOKUP($I$25,TS4L6_RAM1CPU,12,FALSE))))</f>
        <v>L6N03</v>
      </c>
    </row>
    <row r="26" spans="1:40" x14ac:dyDescent="0.2">
      <c r="A26" s="88"/>
      <c r="B26" s="88"/>
      <c r="C26" s="88"/>
      <c r="D26" s="88"/>
      <c r="E26" s="88"/>
      <c r="F26" s="88"/>
      <c r="G26" s="2"/>
      <c r="H26" s="5"/>
      <c r="I26" s="80" t="s">
        <v>32</v>
      </c>
      <c r="J26" s="2"/>
      <c r="K26" s="189" t="s">
        <v>234</v>
      </c>
      <c r="L26" s="22">
        <f>W26</f>
        <v>0</v>
      </c>
      <c r="M26" s="45"/>
      <c r="N26" s="321"/>
      <c r="O26" s="100"/>
      <c r="P26" s="14"/>
      <c r="Q26" s="45"/>
      <c r="R26" s="97">
        <f>X26</f>
        <v>0</v>
      </c>
      <c r="S26" s="42"/>
      <c r="T26" s="172">
        <f>Y26</f>
        <v>0</v>
      </c>
      <c r="V26" s="17"/>
      <c r="W26" s="20">
        <f>IF(L19&lt;&gt;"","",IF(L24&lt;&gt;"",0,IF(W13="vsan",0,IF(W13="",0,IF(W13="Boss3TB",VLOOKUP(I26,TS4L6_64GB,7,FALSE),IF(AND(W13="vsan64GB",L22&lt;&gt;0),VLOOKUP(I26,TS4L6_64GB,7,FALSE),IF(AND(W13="vsan64GB",L22=0),VLOOKUP(I26,TS4L6_2cpu64gb,7,FALSE))))))))</f>
        <v>0</v>
      </c>
      <c r="X26" s="19">
        <f>IF(L19&lt;&gt;"",0,IF(L24&lt;&gt;"",0,IF(W13="vsan",0,IF(W13="",0,IF(W13="Boss3TB",VLOOKUP(I26,TS4L6_64GB,10,FALSE),IF(AND(W13="vsan64GB",L22&lt;&gt;0),VLOOKUP(I26,TS4L6_64GB,10,FALSE),IF(AND(W13="vsan64GB",L22=0),VLOOKUP(I26,TS4L6_2cpu64gb,10,FALSE))))))))</f>
        <v>0</v>
      </c>
      <c r="Y26" s="140">
        <f>IF(L19&lt;&gt;"","",IF(L24&lt;&gt;"",0,IF(W13="vsan",0,IF(W13="",0,IF(W13="Boss3TB",VLOOKUP(I26,TS4L6_64GB,12,FALSE),IF(AND(W13="vsan64GB",L22&lt;&gt;0),VLOOKUP(I26,TS4L6_64GB,12,FALSE),IF(AND(W13="vsan64GB",L22=0),VLOOKUP(I26,TS4L6_2cpu64gb,12,FALSE))))))))</f>
        <v>0</v>
      </c>
    </row>
    <row r="27" spans="1:40" ht="10.5" customHeight="1" x14ac:dyDescent="0.2">
      <c r="A27" s="88"/>
      <c r="B27" s="88"/>
      <c r="C27" s="88"/>
      <c r="D27" s="88"/>
      <c r="E27" s="88"/>
      <c r="F27" s="88"/>
      <c r="G27" s="2"/>
      <c r="H27" s="5"/>
      <c r="I27" s="101"/>
      <c r="J27" s="2"/>
      <c r="K27" s="101"/>
      <c r="L27" s="55"/>
      <c r="M27" s="45"/>
      <c r="N27" s="45"/>
      <c r="O27" s="100"/>
      <c r="P27" s="14"/>
      <c r="Q27" s="45"/>
      <c r="R27" s="49"/>
      <c r="S27" s="42"/>
      <c r="T27" s="173"/>
    </row>
    <row r="28" spans="1:40" x14ac:dyDescent="0.2">
      <c r="A28" s="88"/>
      <c r="B28" s="88"/>
      <c r="C28" s="88"/>
      <c r="D28" s="88"/>
      <c r="E28" s="88"/>
      <c r="F28" s="88"/>
      <c r="G28" s="2"/>
      <c r="H28" s="5"/>
      <c r="I28" s="82" t="s">
        <v>13</v>
      </c>
      <c r="J28" s="2"/>
      <c r="K28" s="101"/>
      <c r="L28" s="142" t="str">
        <f>IF(AND(I29="Ubuntu Server 22.04 LTS 64 Bit",L30&lt;&gt;""),"Deselezionare Licenze 2 Core",IF(I29="Ubuntu Server 22.04 LTS 64 Bit","",IF(AND(L29=1,L30=0),"Selezionare Licenze 2 Core",IF(AND(L22=0,L30&gt;64),"Selezionare Licenze 2 Core Corrette",IF(AND(L22=1,L30=16),"Selezionare Licenze 2 Core Corrette",IF(AND(L29=0,L30&gt;0),"Deselezionare Licenze 2 Core",""))))))</f>
        <v/>
      </c>
      <c r="M28" s="45"/>
      <c r="N28" s="45"/>
      <c r="O28" s="100"/>
      <c r="P28" s="14"/>
      <c r="Q28" s="45"/>
      <c r="R28" s="42"/>
      <c r="S28" s="42"/>
      <c r="T28" s="173"/>
    </row>
    <row r="29" spans="1:40" ht="16.5" customHeight="1" x14ac:dyDescent="0.2">
      <c r="A29" s="88"/>
      <c r="B29" s="88"/>
      <c r="C29" s="88"/>
      <c r="D29" s="88"/>
      <c r="E29" s="88"/>
      <c r="F29" s="88"/>
      <c r="G29" s="2"/>
      <c r="H29" s="5"/>
      <c r="I29" s="80" t="s">
        <v>14</v>
      </c>
      <c r="J29" s="2"/>
      <c r="K29" s="47" t="str">
        <f>VLOOKUP($I$29,TS4L6_OS,13,FALSE)</f>
        <v/>
      </c>
      <c r="L29" s="187">
        <f>IF(I29="Windows Server 2022,Standard,ROK,16CORE",1,IF(I29="Ubuntu Server 22.04 LTS 64 Bit",1,0))</f>
        <v>0</v>
      </c>
      <c r="M29" s="45"/>
      <c r="N29" s="77">
        <f>R29</f>
        <v>0</v>
      </c>
      <c r="O29" s="100"/>
      <c r="P29" s="14"/>
      <c r="Q29" s="45"/>
      <c r="R29" s="97">
        <f>VLOOKUP($I$29,TS4L6_OS,10,FALSE)*L29</f>
        <v>0</v>
      </c>
      <c r="S29" s="37">
        <f>VLOOKUP($I$29,TS4L6_OS,11,FALSE)</f>
        <v>0</v>
      </c>
      <c r="T29" s="172" t="str">
        <f>VLOOKUP($I29,TSL6_ALL,12,FALSE)</f>
        <v/>
      </c>
    </row>
    <row r="30" spans="1:40" ht="12.75" x14ac:dyDescent="0.2">
      <c r="A30" s="88"/>
      <c r="B30" s="88"/>
      <c r="C30" s="88"/>
      <c r="D30" s="88"/>
      <c r="E30" s="88"/>
      <c r="F30" s="88"/>
      <c r="G30" s="2"/>
      <c r="H30" s="5"/>
      <c r="I30" s="252" t="s">
        <v>15</v>
      </c>
      <c r="J30" s="2"/>
      <c r="K30" s="47" t="str">
        <f>VLOOKUP($I$30,TS4L6_OS,13,FALSE)</f>
        <v>TS4L6-WINSRV2C</v>
      </c>
      <c r="L30" s="185"/>
      <c r="M30" s="45"/>
      <c r="N30" s="77">
        <f>R30</f>
        <v>0</v>
      </c>
      <c r="O30" s="100"/>
      <c r="P30" s="14"/>
      <c r="Q30" s="45"/>
      <c r="R30" s="97">
        <f>IF(L28&lt;&gt;"",0,VLOOKUP($I$30,TS4L6_OS,10,FALSE))*L30</f>
        <v>0</v>
      </c>
      <c r="S30" s="37">
        <f>VLOOKUP($I$29,TS4L6_OS,11,FALSE)</f>
        <v>0</v>
      </c>
      <c r="T30" s="172" t="str">
        <f>IF(L28&lt;&gt;"","",VLOOKUP($I30,TSL6_ALL,12,FALSE))</f>
        <v>L6N25</v>
      </c>
    </row>
    <row r="31" spans="1:40" ht="5.25" customHeight="1" x14ac:dyDescent="0.25">
      <c r="A31" s="88"/>
      <c r="B31" s="88"/>
      <c r="C31" s="88"/>
      <c r="D31" s="88"/>
      <c r="E31" s="88"/>
      <c r="F31" s="88"/>
      <c r="G31" s="2"/>
      <c r="H31" s="5"/>
      <c r="I31" s="16"/>
      <c r="J31" s="45"/>
      <c r="K31" s="45"/>
      <c r="L31" s="27"/>
      <c r="M31" s="45"/>
      <c r="N31" s="45"/>
      <c r="O31" s="100"/>
      <c r="P31" s="14"/>
      <c r="Q31" s="45"/>
      <c r="R31" s="97"/>
      <c r="S31" s="37"/>
      <c r="T31" s="172"/>
    </row>
    <row r="32" spans="1:40" x14ac:dyDescent="0.2">
      <c r="A32" s="88"/>
      <c r="B32" s="88"/>
      <c r="C32" s="88"/>
      <c r="D32" s="88"/>
      <c r="E32" s="88"/>
      <c r="F32" s="88"/>
      <c r="G32" s="2"/>
      <c r="H32" s="5"/>
      <c r="I32" s="82" t="s">
        <v>16</v>
      </c>
      <c r="J32" s="2"/>
      <c r="K32" s="101"/>
      <c r="L32" s="55"/>
      <c r="M32" s="45"/>
      <c r="N32" s="45"/>
      <c r="O32" s="100"/>
      <c r="P32" s="14"/>
      <c r="Q32" s="45"/>
      <c r="R32" s="42"/>
      <c r="S32" s="42"/>
      <c r="T32" s="173"/>
    </row>
    <row r="33" spans="1:25" ht="16.5" customHeight="1" x14ac:dyDescent="0.2">
      <c r="A33" s="88"/>
      <c r="B33" s="88"/>
      <c r="C33" s="88"/>
      <c r="D33" s="88"/>
      <c r="E33" s="88"/>
      <c r="F33" s="88"/>
      <c r="G33" s="2"/>
      <c r="H33" s="5"/>
      <c r="I33" s="80" t="s">
        <v>14</v>
      </c>
      <c r="J33" s="2"/>
      <c r="K33" s="47" t="str">
        <f>VLOOKUP($I$33,ConfTS4L6!A79:X88,13,FALSE)</f>
        <v/>
      </c>
      <c r="L33" s="81">
        <f>IF(I33="Windows Server 2022,Datacenter,ROK,16CORE",1,0)</f>
        <v>0</v>
      </c>
      <c r="M33" s="45"/>
      <c r="N33" s="77">
        <f>R33</f>
        <v>0</v>
      </c>
      <c r="O33" s="100"/>
      <c r="P33" s="14"/>
      <c r="Q33" s="45"/>
      <c r="R33" s="97">
        <f>VLOOKUP($I$33,ConfTS4L6!A79:X86,10,FALSE)*L33</f>
        <v>0</v>
      </c>
      <c r="S33" s="37">
        <f>VLOOKUP($I$29,TS4L6_OS,11,FALSE)</f>
        <v>0</v>
      </c>
      <c r="T33" s="172" t="str">
        <f>VLOOKUP($I33,TSL6_ALL,12,FALSE)</f>
        <v/>
      </c>
    </row>
    <row r="34" spans="1:25" ht="12.75" x14ac:dyDescent="0.2">
      <c r="A34" s="88"/>
      <c r="B34" s="88"/>
      <c r="C34" s="88"/>
      <c r="D34" s="88"/>
      <c r="E34" s="88"/>
      <c r="F34" s="88"/>
      <c r="G34" s="2"/>
      <c r="H34" s="5"/>
      <c r="I34" s="252" t="s">
        <v>17</v>
      </c>
      <c r="J34" s="2"/>
      <c r="K34" s="76" t="str">
        <f>VLOOKUP($I$34,TS4L6_OS,13,FALSE)</f>
        <v>TS4L6-WinServDC2core</v>
      </c>
      <c r="L34" s="186">
        <f>IF(AND(L22=1,L33=1),40,IF(AND(L22=1,L33=0),0,IF(AND(L22=0,L33=1),16,IF(AND(L22="",L33=""),0,0))))</f>
        <v>0</v>
      </c>
      <c r="M34" s="45"/>
      <c r="N34" s="77">
        <f>R34</f>
        <v>0</v>
      </c>
      <c r="O34" s="100"/>
      <c r="P34" s="14"/>
      <c r="Q34" s="45"/>
      <c r="R34" s="97">
        <f>VLOOKUP($I$34,TS4L6_OS,10,FALSE)*L34</f>
        <v>0</v>
      </c>
      <c r="S34" s="37">
        <f>VLOOKUP($I$29,TS4L6_OS,11,FALSE)</f>
        <v>0</v>
      </c>
      <c r="T34" s="172" t="str">
        <f>VLOOKUP($I34,TS4L6_OS,12,FALSE)</f>
        <v>L6N27</v>
      </c>
    </row>
    <row r="35" spans="1:25" ht="5.25" customHeight="1" x14ac:dyDescent="0.2">
      <c r="A35" s="88"/>
      <c r="B35" s="88"/>
      <c r="C35" s="88"/>
      <c r="D35" s="88"/>
      <c r="E35" s="88"/>
      <c r="F35" s="88"/>
      <c r="G35" s="2"/>
      <c r="H35" s="5"/>
      <c r="I35" s="44"/>
      <c r="J35" s="2"/>
      <c r="K35" s="72"/>
      <c r="L35" s="13"/>
      <c r="M35" s="45"/>
      <c r="N35" s="45"/>
      <c r="O35" s="100"/>
      <c r="P35" s="14"/>
      <c r="Q35" s="45"/>
      <c r="R35" s="73"/>
      <c r="S35" s="73"/>
      <c r="T35" s="174"/>
    </row>
    <row r="36" spans="1:25" x14ac:dyDescent="0.2">
      <c r="A36" s="88"/>
      <c r="B36" s="88"/>
      <c r="C36" s="88"/>
      <c r="D36" s="88"/>
      <c r="E36" s="88"/>
      <c r="F36" s="88"/>
      <c r="G36" s="2"/>
      <c r="H36" s="5"/>
      <c r="I36" s="82" t="s">
        <v>18</v>
      </c>
      <c r="J36" s="2"/>
      <c r="K36" s="101"/>
      <c r="L36" s="55"/>
      <c r="M36" s="45"/>
      <c r="N36" s="45"/>
      <c r="O36" s="100"/>
      <c r="P36" s="14"/>
      <c r="Q36" s="45"/>
      <c r="R36" s="42"/>
      <c r="S36" s="42"/>
      <c r="T36" s="173"/>
    </row>
    <row r="37" spans="1:25" ht="16.5" customHeight="1" x14ac:dyDescent="0.2">
      <c r="A37" s="88"/>
      <c r="B37" s="88"/>
      <c r="C37" s="88"/>
      <c r="D37" s="88"/>
      <c r="E37" s="88"/>
      <c r="F37" s="88"/>
      <c r="G37" s="2"/>
      <c r="H37" s="5"/>
      <c r="I37" s="252" t="s">
        <v>19</v>
      </c>
      <c r="J37" s="2"/>
      <c r="K37" s="47" t="str">
        <f>VLOOKUP($I$37,ConfTS4L6!A83:X84,13,FALSE)</f>
        <v>TS4L6-WINDEVCAL</v>
      </c>
      <c r="L37" s="81">
        <v>0</v>
      </c>
      <c r="M37" s="45"/>
      <c r="N37" s="77">
        <f>R37</f>
        <v>0</v>
      </c>
      <c r="O37" s="100"/>
      <c r="P37" s="14"/>
      <c r="Q37" s="45"/>
      <c r="R37" s="97">
        <f>VLOOKUP($I$37,ConfTS4L6!A83:O84,10,FALSE)*L37</f>
        <v>0</v>
      </c>
      <c r="S37" s="37">
        <f>VLOOKUP($I$29,TS4L6_OS,11,FALSE)</f>
        <v>0</v>
      </c>
      <c r="T37" s="172" t="str">
        <f>VLOOKUP($I37,TSL6_ALL,12,FALSE)</f>
        <v>L6N23</v>
      </c>
    </row>
    <row r="38" spans="1:25" ht="16.5" customHeight="1" x14ac:dyDescent="0.2">
      <c r="A38" s="88"/>
      <c r="B38" s="88"/>
      <c r="C38" s="88"/>
      <c r="D38" s="88"/>
      <c r="E38" s="88"/>
      <c r="F38" s="88"/>
      <c r="G38" s="2"/>
      <c r="H38" s="5"/>
      <c r="I38" s="252" t="s">
        <v>20</v>
      </c>
      <c r="J38" s="2"/>
      <c r="K38" s="47" t="str">
        <f>VLOOKUP($I$38,ConfTS4L6!A84:X85,13,FALSE)</f>
        <v>TS4L6-WINUSRCAL</v>
      </c>
      <c r="L38" s="81">
        <v>0</v>
      </c>
      <c r="M38" s="45"/>
      <c r="N38" s="77">
        <f>R38</f>
        <v>0</v>
      </c>
      <c r="O38" s="100"/>
      <c r="P38" s="14"/>
      <c r="Q38" s="45"/>
      <c r="R38" s="97">
        <f>VLOOKUP($I$38,ConfTS4L6!A84:O85,10,FALSE)*L38</f>
        <v>0</v>
      </c>
      <c r="S38" s="37">
        <f>VLOOKUP($I$29,TS4L6_OS,11,FALSE)</f>
        <v>0</v>
      </c>
      <c r="T38" s="172" t="str">
        <f>VLOOKUP($I38,TSL6_ALL,12,FALSE)</f>
        <v>L6N24</v>
      </c>
    </row>
    <row r="39" spans="1:25" x14ac:dyDescent="0.25">
      <c r="A39" s="88"/>
      <c r="B39" s="88"/>
      <c r="C39" s="88"/>
      <c r="D39" s="88"/>
      <c r="E39" s="88"/>
      <c r="F39" s="88"/>
      <c r="G39" s="2"/>
      <c r="H39" s="5"/>
      <c r="I39" s="16"/>
      <c r="J39" s="2"/>
      <c r="K39" s="72"/>
      <c r="L39" s="13"/>
      <c r="M39" s="45"/>
      <c r="N39" s="78"/>
      <c r="O39" s="100"/>
      <c r="P39" s="14"/>
      <c r="Q39" s="45"/>
      <c r="R39" s="73"/>
      <c r="S39" s="73"/>
      <c r="T39" s="174"/>
    </row>
    <row r="40" spans="1:25" ht="28.5" customHeight="1" x14ac:dyDescent="0.25">
      <c r="A40" s="88"/>
      <c r="B40" s="88"/>
      <c r="C40" s="88"/>
      <c r="D40" s="88"/>
      <c r="E40" s="88"/>
      <c r="F40" s="88"/>
      <c r="G40" s="2"/>
      <c r="H40" s="5"/>
      <c r="I40" s="82" t="s">
        <v>559</v>
      </c>
      <c r="J40" s="305"/>
      <c r="K40" s="232"/>
      <c r="L40" s="322"/>
      <c r="M40" s="322"/>
      <c r="N40" s="322"/>
      <c r="O40" s="99"/>
      <c r="P40" s="14"/>
      <c r="Q40" s="14"/>
      <c r="R40" s="15"/>
      <c r="S40" s="11"/>
      <c r="T40" s="175"/>
    </row>
    <row r="41" spans="1:25" ht="16.5" customHeight="1" x14ac:dyDescent="0.25">
      <c r="A41" s="88"/>
      <c r="B41" s="88"/>
      <c r="C41" s="88"/>
      <c r="D41" s="88"/>
      <c r="E41" s="88"/>
      <c r="F41" s="88"/>
      <c r="G41" t="str">
        <f>IF($K$16="TS3L4-VSAN","vSAN HCL","")</f>
        <v/>
      </c>
      <c r="H41" s="5"/>
      <c r="I41" s="252" t="str">
        <f>IF(W13="vsan64GB",ConfTS4L6!A116,IF(W13="vsan",ConfTS4L6!A116,ConfTS4L6!A115))</f>
        <v>PERC H740P RAID Controller, 8Gb NV Cache, Adapter, Full Height</v>
      </c>
      <c r="J41" s="305"/>
      <c r="K41" s="134" t="str">
        <f>IF($W$13&lt;&gt;"","",IF(L41&gt;0,VLOOKUP($I41,TS4L6_CRTL,13,FALSE),""))</f>
        <v/>
      </c>
      <c r="L41" s="245" t="str">
        <f>IF($W$13&lt;&gt;"","",VLOOKUP($I41,TS4L6_CRTL,7,FALSE))</f>
        <v/>
      </c>
      <c r="M41" s="71"/>
      <c r="N41" s="244">
        <f>R41+S41</f>
        <v>0</v>
      </c>
      <c r="O41" s="99"/>
      <c r="P41" s="14"/>
      <c r="Q41" s="14"/>
      <c r="R41" s="23">
        <f>IF(I41=ConfTS4L6!A59,0,VLOOKUP($I41,TS4L6_CRTL,10,FALSE))</f>
        <v>0</v>
      </c>
      <c r="S41" s="37">
        <f>IF(W13="v2tb",0,IF(W13="v512",0,VLOOKUP($I41,TS4L6_CRTL,11,FALSE)))</f>
        <v>0</v>
      </c>
      <c r="T41" s="176" t="str">
        <f>IF(W13="v2tb","",IF(W13="vsan","",IF(W13="v512","",VLOOKUP($I41,TSL6_ALL,12,FALSE))))</f>
        <v>L6N44</v>
      </c>
      <c r="V41" s="7">
        <f>IF(K41="TS3L4-HBA330-L",1,0)</f>
        <v>0</v>
      </c>
      <c r="W41" s="7">
        <f>IF(I41="PERC H740P RAID Controller, 8GB NV Cache",1,0)</f>
        <v>0</v>
      </c>
      <c r="X41" s="7">
        <f>IF(Y41=1,Y41*V41,W41*V41)</f>
        <v>0</v>
      </c>
      <c r="Y41" s="7">
        <f>IF(N7="",1,0)</f>
        <v>0</v>
      </c>
    </row>
    <row r="42" spans="1:25" ht="15" customHeight="1" x14ac:dyDescent="0.25">
      <c r="A42" s="88"/>
      <c r="B42" s="88"/>
      <c r="C42" s="88"/>
      <c r="D42" s="88"/>
      <c r="E42" s="88"/>
      <c r="F42" s="88"/>
      <c r="G42" s="2"/>
      <c r="H42" s="5"/>
      <c r="I42" s="11"/>
      <c r="J42" s="2"/>
      <c r="K42" s="104"/>
      <c r="L42" s="55"/>
      <c r="M42" s="14"/>
      <c r="N42" s="78"/>
      <c r="O42" s="99"/>
      <c r="P42" s="14"/>
      <c r="Q42" s="14"/>
      <c r="R42" s="15"/>
      <c r="S42" s="11"/>
      <c r="T42" s="175"/>
    </row>
    <row r="43" spans="1:25" ht="15" customHeight="1" x14ac:dyDescent="0.25">
      <c r="A43" s="88"/>
      <c r="B43" s="88"/>
      <c r="C43" s="88"/>
      <c r="D43" s="88"/>
      <c r="E43" s="88"/>
      <c r="F43" s="88"/>
      <c r="G43" s="2"/>
      <c r="H43" s="5"/>
      <c r="I43" s="325" t="s">
        <v>22</v>
      </c>
      <c r="J43" s="2"/>
      <c r="K43" s="85" t="s">
        <v>23</v>
      </c>
      <c r="L43" s="85" t="s">
        <v>24</v>
      </c>
      <c r="M43" s="14"/>
      <c r="N43" s="78"/>
      <c r="O43" s="99"/>
      <c r="P43" s="14"/>
      <c r="Q43" s="14"/>
      <c r="R43" s="15"/>
      <c r="S43" s="11"/>
      <c r="T43" s="175"/>
    </row>
    <row r="44" spans="1:25" ht="15" customHeight="1" x14ac:dyDescent="0.25">
      <c r="A44" s="88"/>
      <c r="B44" s="88"/>
      <c r="C44" s="88"/>
      <c r="D44" s="88"/>
      <c r="E44" s="88"/>
      <c r="F44" s="88"/>
      <c r="G44" s="2"/>
      <c r="H44" s="5"/>
      <c r="I44" s="326"/>
      <c r="J44" s="2"/>
      <c r="K44" s="86">
        <f>L46+L48+L50+L56+L58+L52+L54+L60</f>
        <v>2</v>
      </c>
      <c r="L44" s="86">
        <f>12-K44</f>
        <v>10</v>
      </c>
      <c r="M44" s="14"/>
      <c r="N44" s="78"/>
      <c r="O44" s="99"/>
      <c r="P44" s="14"/>
      <c r="Q44" s="14"/>
      <c r="R44" s="15"/>
      <c r="S44" s="11"/>
      <c r="T44" s="175"/>
    </row>
    <row r="45" spans="1:25" x14ac:dyDescent="0.25">
      <c r="A45" s="88"/>
      <c r="B45" s="88"/>
      <c r="C45" s="88"/>
      <c r="D45" s="88"/>
      <c r="E45" s="88"/>
      <c r="F45" s="88"/>
      <c r="G45" s="2"/>
      <c r="H45" s="5"/>
      <c r="I45" s="11"/>
      <c r="J45" s="2"/>
      <c r="K45" s="104"/>
      <c r="L45" s="55"/>
      <c r="M45" s="14"/>
      <c r="N45" s="78"/>
      <c r="O45" s="99"/>
      <c r="P45" s="14"/>
      <c r="Q45" s="14"/>
      <c r="R45" s="15"/>
      <c r="S45" s="11"/>
      <c r="T45" s="175"/>
    </row>
    <row r="46" spans="1:25" ht="16.5" customHeight="1" x14ac:dyDescent="0.2">
      <c r="A46" s="88"/>
      <c r="B46" s="88"/>
      <c r="C46" s="88"/>
      <c r="D46" s="88"/>
      <c r="E46" s="88"/>
      <c r="F46" s="88"/>
      <c r="G46" s="2"/>
      <c r="H46" s="5"/>
      <c r="I46" s="129" t="str">
        <f>ConfTS4L6!A91</f>
        <v>2.4TB 10k SAS ISE 12Gbps</v>
      </c>
      <c r="J46" s="2"/>
      <c r="K46" s="50" t="str">
        <f>VLOOKUP($I46,TS4L6_HDD,13,FALSE)</f>
        <v>TS4L6-HDD2TB</v>
      </c>
      <c r="L46" s="81">
        <v>0</v>
      </c>
      <c r="M46" s="14"/>
      <c r="N46" s="77">
        <f>R46</f>
        <v>0</v>
      </c>
      <c r="O46" s="99"/>
      <c r="P46" s="14"/>
      <c r="Q46" s="14"/>
      <c r="R46" s="23">
        <f>VLOOKUP($I46,TS4L6_HDD,10,FALSE)*L46</f>
        <v>0</v>
      </c>
      <c r="S46" s="19">
        <f>VLOOKUP($I46,TS4L6_HDD,11,FALSE)</f>
        <v>0</v>
      </c>
      <c r="T46" s="176" t="str">
        <f>VLOOKUP($I46,TSL6_ALL,12,FALSE)</f>
        <v>L6N11</v>
      </c>
    </row>
    <row r="47" spans="1:25" x14ac:dyDescent="0.25">
      <c r="A47" s="88"/>
      <c r="B47" s="88"/>
      <c r="C47" s="88"/>
      <c r="D47" s="88"/>
      <c r="E47" s="88"/>
      <c r="F47" s="88"/>
      <c r="G47" s="2"/>
      <c r="H47" s="5"/>
      <c r="I47" s="42"/>
      <c r="J47" s="2"/>
      <c r="K47" s="101"/>
      <c r="L47" s="55"/>
      <c r="M47" s="14"/>
      <c r="N47" s="78"/>
      <c r="O47" s="99"/>
      <c r="P47" s="14"/>
      <c r="Q47" s="14"/>
      <c r="R47" s="15"/>
      <c r="S47" s="11"/>
      <c r="T47" s="175"/>
    </row>
    <row r="48" spans="1:25" ht="16.5" customHeight="1" x14ac:dyDescent="0.2">
      <c r="A48" s="88"/>
      <c r="B48" s="88"/>
      <c r="C48" s="88"/>
      <c r="D48" s="88"/>
      <c r="E48" s="88"/>
      <c r="F48" s="88"/>
      <c r="G48" s="2"/>
      <c r="H48" s="5"/>
      <c r="I48" s="129" t="str">
        <f>ConfTS4L6!A92</f>
        <v>1.2TB 10K RPM SAS ISE 12Gbps</v>
      </c>
      <c r="J48" s="2"/>
      <c r="K48" s="50" t="str">
        <f>VLOOKUP($I48,TS4L6_HDD,13,FALSE)</f>
        <v>TS4L6-HDD1TB</v>
      </c>
      <c r="L48" s="81">
        <v>0</v>
      </c>
      <c r="M48" s="14"/>
      <c r="N48" s="77">
        <f>R48</f>
        <v>0</v>
      </c>
      <c r="O48" s="99"/>
      <c r="P48" s="14"/>
      <c r="Q48" s="14"/>
      <c r="R48" s="23">
        <f>VLOOKUP($I48,TS4L6_HDD,10,FALSE)*L48</f>
        <v>0</v>
      </c>
      <c r="S48" s="19">
        <f>VLOOKUP($I48,TS4L6_HDD,11,FALSE)</f>
        <v>0</v>
      </c>
      <c r="T48" s="176" t="str">
        <f>VLOOKUP($I48,TSL6_ALL,12,FALSE)</f>
        <v>L6N12</v>
      </c>
    </row>
    <row r="49" spans="1:20" x14ac:dyDescent="0.25">
      <c r="A49" s="88"/>
      <c r="B49" s="88"/>
      <c r="C49" s="88"/>
      <c r="D49" s="88"/>
      <c r="E49" s="88"/>
      <c r="F49" s="88"/>
      <c r="G49" s="2"/>
      <c r="H49" s="5"/>
      <c r="I49" s="42"/>
      <c r="J49" s="2"/>
      <c r="K49" s="101"/>
      <c r="L49" s="55"/>
      <c r="M49" s="14"/>
      <c r="N49" s="78"/>
      <c r="O49" s="99"/>
      <c r="P49" s="14"/>
      <c r="Q49" s="14"/>
      <c r="R49" s="15"/>
      <c r="S49" s="11"/>
      <c r="T49" s="175"/>
    </row>
    <row r="50" spans="1:20" ht="16.5" customHeight="1" x14ac:dyDescent="0.2">
      <c r="A50" s="88"/>
      <c r="B50" s="88"/>
      <c r="C50" s="88"/>
      <c r="D50" s="88"/>
      <c r="E50" s="88"/>
      <c r="F50" s="88"/>
      <c r="G50" s="2"/>
      <c r="H50" s="5"/>
      <c r="I50" s="129" t="str">
        <f>ConfTS4L6!A93</f>
        <v>3.84TB SSD SAS ISE RI 12Gbps</v>
      </c>
      <c r="J50" s="2"/>
      <c r="K50" s="50" t="str">
        <f>VLOOKUP($I50,TS4L6_HDD,13,FALSE)</f>
        <v>TS4L6-SSD-RI3,8TB</v>
      </c>
      <c r="L50" s="81">
        <v>0</v>
      </c>
      <c r="M50" s="14"/>
      <c r="N50" s="77">
        <f>R50</f>
        <v>0</v>
      </c>
      <c r="O50" s="99"/>
      <c r="P50" s="14"/>
      <c r="Q50" s="14"/>
      <c r="R50" s="23">
        <f>VLOOKUP($I50,TS4L6_HDD,10,FALSE)*L50</f>
        <v>0</v>
      </c>
      <c r="S50" s="19">
        <f>VLOOKUP($I50,TS4L6_HDD,11,FALSE)</f>
        <v>0</v>
      </c>
      <c r="T50" s="176" t="str">
        <f>VLOOKUP($I50,TSL6_ALL,12,FALSE)</f>
        <v>L6N13</v>
      </c>
    </row>
    <row r="51" spans="1:20" x14ac:dyDescent="0.25">
      <c r="A51" s="88"/>
      <c r="B51" s="88"/>
      <c r="C51" s="88"/>
      <c r="D51" s="88"/>
      <c r="E51" s="88"/>
      <c r="F51" s="88"/>
      <c r="G51" s="2"/>
      <c r="H51" s="5"/>
      <c r="I51" s="42"/>
      <c r="J51" s="2"/>
      <c r="K51" s="101"/>
      <c r="L51" s="55"/>
      <c r="M51" s="14"/>
      <c r="N51" s="78"/>
      <c r="O51" s="99"/>
      <c r="P51" s="14"/>
      <c r="Q51" s="14"/>
      <c r="R51" s="63"/>
      <c r="S51" s="11"/>
      <c r="T51" s="175"/>
    </row>
    <row r="52" spans="1:20" ht="16.5" customHeight="1" x14ac:dyDescent="0.2">
      <c r="A52" s="88"/>
      <c r="B52" s="88"/>
      <c r="C52" s="88"/>
      <c r="D52" s="88"/>
      <c r="E52" s="88"/>
      <c r="F52" s="88"/>
      <c r="G52" s="2"/>
      <c r="H52" s="5"/>
      <c r="I52" s="129" t="str">
        <f>ConfTS4L6!A94</f>
        <v>1.92TB SSD SAS ISE RI 12Gbps</v>
      </c>
      <c r="J52" s="2"/>
      <c r="K52" s="50" t="str">
        <f>VLOOKUP($I52,TS4L6_HDD,13,FALSE)</f>
        <v>TS4L6-SSD-RI1,6TB</v>
      </c>
      <c r="L52" s="81">
        <v>0</v>
      </c>
      <c r="M52" s="14"/>
      <c r="N52" s="77">
        <f>R52</f>
        <v>0</v>
      </c>
      <c r="O52" s="99"/>
      <c r="P52" s="14"/>
      <c r="Q52" s="14"/>
      <c r="R52" s="23">
        <f>VLOOKUP($I52,TS4L6_HDD,10,FALSE)*L52</f>
        <v>0</v>
      </c>
      <c r="S52" s="19">
        <f>VLOOKUP($I52,TS4L6_HDD,11,FALSE)</f>
        <v>0</v>
      </c>
      <c r="T52" s="176" t="str">
        <f>VLOOKUP($I52,TSL6_ALL,12,FALSE)</f>
        <v>L6N14</v>
      </c>
    </row>
    <row r="53" spans="1:20" x14ac:dyDescent="0.25">
      <c r="A53" s="88"/>
      <c r="B53" s="88"/>
      <c r="C53" s="88"/>
      <c r="D53" s="88"/>
      <c r="E53" s="88"/>
      <c r="F53" s="88"/>
      <c r="G53" s="2"/>
      <c r="H53" s="5"/>
      <c r="I53" s="42"/>
      <c r="J53" s="2"/>
      <c r="K53" s="101"/>
      <c r="L53" s="55"/>
      <c r="M53" s="14"/>
      <c r="N53" s="78"/>
      <c r="O53" s="99"/>
      <c r="P53" s="14"/>
      <c r="Q53" s="14"/>
      <c r="R53" s="15"/>
      <c r="S53" s="11"/>
      <c r="T53" s="175"/>
    </row>
    <row r="54" spans="1:20" ht="16.5" customHeight="1" x14ac:dyDescent="0.2">
      <c r="A54" s="88"/>
      <c r="B54" s="88"/>
      <c r="C54" s="88"/>
      <c r="D54" s="88"/>
      <c r="E54" s="88"/>
      <c r="F54" s="88"/>
      <c r="G54" s="2"/>
      <c r="H54" s="5"/>
      <c r="I54" s="129" t="str">
        <f>ConfTS4L6!A95</f>
        <v>1.6TB SSD SAS ISE MU 12Gbps</v>
      </c>
      <c r="J54" s="2"/>
      <c r="K54" s="50" t="str">
        <f>VLOOKUP($I54,TS4L6_HDD,13,FALSE)</f>
        <v>TS4L6-SSD-MU1,6TB</v>
      </c>
      <c r="L54" s="81">
        <v>0</v>
      </c>
      <c r="M54" s="14"/>
      <c r="N54" s="77">
        <f>R54</f>
        <v>0</v>
      </c>
      <c r="O54" s="99"/>
      <c r="P54" s="14"/>
      <c r="Q54" s="14"/>
      <c r="R54" s="23">
        <f>VLOOKUP($I54,TS4L6_HDD,10,FALSE)*L54</f>
        <v>0</v>
      </c>
      <c r="S54" s="19">
        <f>VLOOKUP($I54,TS4L6_HDD,11,FALSE)</f>
        <v>0</v>
      </c>
      <c r="T54" s="176" t="str">
        <f>VLOOKUP($I54,TSL6_ALL,12,FALSE)</f>
        <v>L6N15</v>
      </c>
    </row>
    <row r="55" spans="1:20" x14ac:dyDescent="0.25">
      <c r="A55" s="88"/>
      <c r="B55" s="88"/>
      <c r="C55" s="88"/>
      <c r="D55" s="88"/>
      <c r="E55" s="88"/>
      <c r="F55" s="88"/>
      <c r="G55" s="2"/>
      <c r="H55" s="5"/>
      <c r="I55" s="42"/>
      <c r="J55" s="2"/>
      <c r="K55" s="101"/>
      <c r="L55" s="55"/>
      <c r="M55" s="14"/>
      <c r="N55" s="78"/>
      <c r="O55" s="99"/>
      <c r="P55" s="14"/>
      <c r="Q55" s="14"/>
      <c r="R55" s="15"/>
      <c r="S55" s="11"/>
      <c r="T55" s="175"/>
    </row>
    <row r="56" spans="1:20" ht="16.5" customHeight="1" x14ac:dyDescent="0.2">
      <c r="A56" s="88"/>
      <c r="B56" s="88"/>
      <c r="C56" s="88"/>
      <c r="D56" s="88"/>
      <c r="E56" s="88"/>
      <c r="F56" s="88"/>
      <c r="G56" s="2"/>
      <c r="H56" s="5"/>
      <c r="I56" s="129" t="str">
        <f>ConfTS4L6!A96</f>
        <v>960GB SSD SAS ISE RI 12Gbps</v>
      </c>
      <c r="J56" s="2"/>
      <c r="K56" s="66" t="str">
        <f>VLOOKUP($I56,TS4L6_HDD,13,FALSE)</f>
        <v>TS4L6-SSD-RI800GB</v>
      </c>
      <c r="L56" s="81">
        <v>2</v>
      </c>
      <c r="M56" s="14"/>
      <c r="N56" s="77">
        <f>R56</f>
        <v>0</v>
      </c>
      <c r="O56" s="99"/>
      <c r="P56" s="14"/>
      <c r="Q56" s="14"/>
      <c r="R56" s="23">
        <f>IF(L56&gt;2,(VLOOKUP($I56,TS4L6_HDD,10,FALSE)*(L56-2)),0)</f>
        <v>0</v>
      </c>
      <c r="S56" s="19">
        <f>VLOOKUP($I56,TS4L6_HDD,11,FALSE)*L56</f>
        <v>0</v>
      </c>
      <c r="T56" s="176" t="str">
        <f>VLOOKUP($I56,TSL6_ALL,12,FALSE)</f>
        <v>L6N16</v>
      </c>
    </row>
    <row r="57" spans="1:20" x14ac:dyDescent="0.25">
      <c r="A57" s="88"/>
      <c r="B57" s="88"/>
      <c r="C57" s="88"/>
      <c r="D57" s="88"/>
      <c r="E57" s="88"/>
      <c r="F57" s="88"/>
      <c r="G57" s="2"/>
      <c r="H57" s="5"/>
      <c r="I57" s="42"/>
      <c r="J57" s="2"/>
      <c r="K57" s="101"/>
      <c r="L57" s="55"/>
      <c r="M57" s="14"/>
      <c r="N57" s="78"/>
      <c r="O57" s="99"/>
      <c r="P57" s="14"/>
      <c r="Q57" s="14"/>
      <c r="R57" s="15"/>
      <c r="S57" s="11"/>
      <c r="T57" s="175"/>
    </row>
    <row r="58" spans="1:20" ht="16.5" customHeight="1" x14ac:dyDescent="0.2">
      <c r="A58" s="88"/>
      <c r="B58" s="88"/>
      <c r="C58" s="88"/>
      <c r="D58" s="88"/>
      <c r="E58" s="88"/>
      <c r="F58" s="88"/>
      <c r="G58" s="2"/>
      <c r="H58" s="5"/>
      <c r="I58" s="129" t="str">
        <f>ConfTS4L6!A97</f>
        <v>800GB SSD SAS ISE Mix Use 12Gbps</v>
      </c>
      <c r="J58" s="2"/>
      <c r="K58" s="66" t="str">
        <f>VLOOKUP($I58,TS4L6_HDD,13,FALSE)</f>
        <v>TS4L6-SSD-MU800GB</v>
      </c>
      <c r="L58" s="81">
        <v>0</v>
      </c>
      <c r="M58" s="14"/>
      <c r="N58" s="77">
        <f>R58</f>
        <v>0</v>
      </c>
      <c r="O58" s="99"/>
      <c r="P58" s="14"/>
      <c r="Q58" s="14"/>
      <c r="R58" s="23">
        <f>VLOOKUP($I58,TS4L6_HDD,10,FALSE)*L58</f>
        <v>0</v>
      </c>
      <c r="S58" s="19">
        <f>VLOOKUP($I58,TS4L6_HDD,11,FALSE)*L58</f>
        <v>0</v>
      </c>
      <c r="T58" s="176" t="str">
        <f>VLOOKUP($I58,TSL6_ALL,12,FALSE)</f>
        <v>L6N17</v>
      </c>
    </row>
    <row r="59" spans="1:20" ht="16.5" customHeight="1" x14ac:dyDescent="0.25">
      <c r="A59" s="88"/>
      <c r="B59" s="88"/>
      <c r="C59" s="88"/>
      <c r="D59" s="88"/>
      <c r="E59" s="88"/>
      <c r="F59" s="88"/>
      <c r="G59" s="2"/>
      <c r="H59" s="5"/>
      <c r="I59" s="44"/>
      <c r="J59" s="2"/>
      <c r="K59" s="318"/>
      <c r="L59" s="318"/>
      <c r="M59" s="14"/>
      <c r="N59" s="78"/>
      <c r="O59" s="99"/>
      <c r="P59" s="14"/>
      <c r="Q59" s="14"/>
      <c r="R59" s="15"/>
      <c r="S59" s="11"/>
      <c r="T59" s="175"/>
    </row>
    <row r="60" spans="1:20" ht="17.25" customHeight="1" x14ac:dyDescent="0.2">
      <c r="A60" s="88"/>
      <c r="B60" s="88"/>
      <c r="C60" s="88"/>
      <c r="D60" s="88"/>
      <c r="E60" s="88"/>
      <c r="F60" s="88"/>
      <c r="G60" s="2"/>
      <c r="H60" s="5"/>
      <c r="I60" s="223" t="str">
        <f>ConfTS4L6!A99</f>
        <v>7.68TB SSD RI SAS ISE 12Gbps</v>
      </c>
      <c r="J60" s="2"/>
      <c r="K60" s="223" t="str">
        <f>VLOOKUP($I60,TS4L6_HDD,13,FALSE)</f>
        <v>TS4L6-SSD7.68RI</v>
      </c>
      <c r="L60" s="81">
        <v>0</v>
      </c>
      <c r="M60" s="14"/>
      <c r="N60" s="224">
        <f>R60+S60</f>
        <v>0</v>
      </c>
      <c r="O60" s="99"/>
      <c r="P60" s="14"/>
      <c r="Q60" s="14"/>
      <c r="R60" s="23">
        <f>VLOOKUP($I60,TS4L6_HDD,11,FALSE)*L60</f>
        <v>0</v>
      </c>
      <c r="S60" s="23">
        <f>VLOOKUP($I60,TS4L6_HDD,10,FALSE)*L60</f>
        <v>0</v>
      </c>
      <c r="T60" s="176" t="str">
        <f>VLOOKUP($I60,TSL6_ALL,12,FALSE)</f>
        <v>L6N32</v>
      </c>
    </row>
    <row r="61" spans="1:20" ht="16.5" customHeight="1" x14ac:dyDescent="0.25">
      <c r="A61" s="88"/>
      <c r="B61" s="88"/>
      <c r="C61" s="88"/>
      <c r="D61" s="88"/>
      <c r="E61" s="88"/>
      <c r="F61" s="88"/>
      <c r="G61" s="2"/>
      <c r="H61" s="5"/>
      <c r="I61" s="44"/>
      <c r="J61" s="2"/>
      <c r="K61" s="318"/>
      <c r="L61" s="318"/>
      <c r="M61" s="14"/>
      <c r="N61" s="78"/>
      <c r="O61" s="99"/>
      <c r="P61" s="14"/>
      <c r="Q61" s="14"/>
      <c r="R61" s="15"/>
      <c r="S61" s="11"/>
      <c r="T61" s="175"/>
    </row>
    <row r="62" spans="1:20" x14ac:dyDescent="0.25">
      <c r="A62" s="88"/>
      <c r="B62" s="88"/>
      <c r="C62" s="88"/>
      <c r="D62" s="88"/>
      <c r="E62" s="88"/>
      <c r="F62" s="88"/>
      <c r="G62" s="2"/>
      <c r="H62" s="5"/>
      <c r="I62" s="130" t="s">
        <v>25</v>
      </c>
      <c r="J62" s="2"/>
      <c r="K62" s="114" t="s">
        <v>23</v>
      </c>
      <c r="L62" s="114" t="s">
        <v>24</v>
      </c>
      <c r="M62" s="14"/>
      <c r="N62" s="14"/>
      <c r="O62" s="99"/>
      <c r="P62" s="14"/>
      <c r="Q62" s="14"/>
      <c r="R62" s="15"/>
      <c r="S62" s="11"/>
      <c r="T62" s="175"/>
    </row>
    <row r="63" spans="1:20" x14ac:dyDescent="0.25">
      <c r="A63" s="88"/>
      <c r="B63" s="88"/>
      <c r="C63" s="88"/>
      <c r="D63" s="88"/>
      <c r="E63" s="88"/>
      <c r="F63" s="88"/>
      <c r="G63" s="2"/>
      <c r="H63" s="5"/>
      <c r="I63" s="225" t="str">
        <f>IF(AND($K$63&gt;0,$I$13="PowerEdge R940 Server (General Purpose)"),"▲ Per Selezionare dischi nVME selezionare Chassis nVME o vSAN ▲","")</f>
        <v/>
      </c>
      <c r="J63" s="2"/>
      <c r="K63" s="86">
        <f>SUM(L64:L70)</f>
        <v>0</v>
      </c>
      <c r="L63" s="86">
        <f>12-K63</f>
        <v>12</v>
      </c>
      <c r="M63" s="14"/>
      <c r="N63" s="14"/>
      <c r="O63" s="99"/>
      <c r="P63" s="14"/>
      <c r="Q63" s="14"/>
      <c r="R63" s="15"/>
      <c r="S63" s="11"/>
      <c r="T63" s="175"/>
    </row>
    <row r="64" spans="1:20" ht="12.75" x14ac:dyDescent="0.2">
      <c r="A64" s="88"/>
      <c r="B64" s="88"/>
      <c r="C64" s="88"/>
      <c r="D64" s="88"/>
      <c r="E64" s="88"/>
      <c r="F64" s="88"/>
      <c r="G64" s="2"/>
      <c r="H64" s="5"/>
      <c r="I64" s="222" t="str">
        <f>ConfTS4L6!A98</f>
        <v>1.6TB Enterprise NVMe Mixed Use Drive U.2</v>
      </c>
      <c r="J64" s="2"/>
      <c r="K64" s="50" t="str">
        <f>VLOOKUP($I64,TS4L6_HDD,13,FALSE)</f>
        <v>TS4L6-NVME1,6TB</v>
      </c>
      <c r="L64" s="81">
        <v>0</v>
      </c>
      <c r="M64" s="14"/>
      <c r="N64" s="77">
        <f>R64</f>
        <v>0</v>
      </c>
      <c r="O64" s="99"/>
      <c r="P64" s="14"/>
      <c r="Q64" s="14"/>
      <c r="R64" s="23">
        <f>VLOOKUP($I64,TS4L6_HDD,10,FALSE)*L64</f>
        <v>0</v>
      </c>
      <c r="S64" s="19">
        <f>VLOOKUP($I64,TS4L6_HDD,11,FALSE)</f>
        <v>0</v>
      </c>
      <c r="T64" s="176" t="str">
        <f>VLOOKUP($I64,TSL6_ALL,12,FALSE)</f>
        <v>L6N18</v>
      </c>
    </row>
    <row r="65" spans="1:22" ht="12.75" x14ac:dyDescent="0.2">
      <c r="A65" s="88"/>
      <c r="B65" s="88"/>
      <c r="C65" s="88"/>
      <c r="D65" s="88"/>
      <c r="E65" s="88"/>
      <c r="F65" s="88"/>
      <c r="G65" s="2"/>
      <c r="H65" s="5"/>
      <c r="I65" s="14"/>
      <c r="J65" s="14"/>
      <c r="K65" s="14"/>
      <c r="L65" s="14"/>
      <c r="M65" s="14"/>
      <c r="N65" s="14"/>
      <c r="O65" s="99"/>
      <c r="P65" s="14"/>
      <c r="Q65" s="14"/>
      <c r="R65" s="87"/>
      <c r="S65" s="87"/>
      <c r="T65" s="177"/>
    </row>
    <row r="66" spans="1:22" ht="12.75" x14ac:dyDescent="0.2">
      <c r="A66" s="88"/>
      <c r="B66" s="88"/>
      <c r="C66" s="88"/>
      <c r="D66" s="88"/>
      <c r="E66" s="88"/>
      <c r="F66" s="88"/>
      <c r="G66" s="2"/>
      <c r="H66" s="5"/>
      <c r="I66" s="223" t="str">
        <f>ConfTS4L6!A100</f>
        <v>3.2TB, Enterprise, NVMe, Mixed Use</v>
      </c>
      <c r="J66" s="2"/>
      <c r="K66" s="223" t="str">
        <f>VLOOKUP($I66,TS4L6_HDD,13,FALSE)</f>
        <v>TS4L6-NVMe3.2MU</v>
      </c>
      <c r="L66" s="81">
        <v>0</v>
      </c>
      <c r="M66" s="14"/>
      <c r="N66" s="224">
        <f>R66</f>
        <v>0</v>
      </c>
      <c r="O66" s="99"/>
      <c r="P66" s="14"/>
      <c r="Q66" s="14"/>
      <c r="R66" s="23">
        <f>VLOOKUP($I66,TS4L6_HDD,10,FALSE)*L66</f>
        <v>0</v>
      </c>
      <c r="S66" s="19">
        <f>VLOOKUP($I66,TS4L6_HDD,11,FALSE)</f>
        <v>0</v>
      </c>
      <c r="T66" s="176" t="str">
        <f>VLOOKUP($I66,TSL6_ALL,12,FALSE)</f>
        <v>L6N33</v>
      </c>
    </row>
    <row r="67" spans="1:22" ht="12" customHeight="1" x14ac:dyDescent="0.2">
      <c r="A67" s="88"/>
      <c r="B67" s="88"/>
      <c r="C67" s="88"/>
      <c r="D67" s="88"/>
      <c r="E67" s="88"/>
      <c r="F67" s="88"/>
      <c r="G67" s="2"/>
      <c r="H67" s="5"/>
      <c r="I67" s="14"/>
      <c r="J67" s="14"/>
      <c r="K67" s="14"/>
      <c r="L67" s="14"/>
      <c r="M67" s="14"/>
      <c r="N67" s="14"/>
      <c r="O67" s="99"/>
      <c r="P67" s="14"/>
      <c r="Q67" s="14"/>
      <c r="R67" s="87"/>
      <c r="S67" s="87"/>
      <c r="T67" s="177"/>
    </row>
    <row r="68" spans="1:22" ht="12.75" x14ac:dyDescent="0.2">
      <c r="A68" s="88"/>
      <c r="B68" s="88"/>
      <c r="C68" s="88"/>
      <c r="D68" s="88"/>
      <c r="E68" s="88"/>
      <c r="F68" s="88"/>
      <c r="G68" s="2"/>
      <c r="H68" s="5"/>
      <c r="I68" s="223" t="str">
        <f>ConfTS4L6!A101</f>
        <v>1.92TB, Enterprise, NVMe, Read Intensive</v>
      </c>
      <c r="J68" s="2"/>
      <c r="K68" s="223" t="str">
        <f>VLOOKUP($I68,TS4L6_HDD,13,FALSE)</f>
        <v>TS4L6-NVMe1.92RI</v>
      </c>
      <c r="L68" s="81">
        <v>0</v>
      </c>
      <c r="M68" s="14"/>
      <c r="N68" s="224">
        <f>R68</f>
        <v>0</v>
      </c>
      <c r="O68" s="99"/>
      <c r="P68" s="14"/>
      <c r="Q68" s="14"/>
      <c r="R68" s="23">
        <f>VLOOKUP($I68,TS4L6_HDD,10,FALSE)*L68</f>
        <v>0</v>
      </c>
      <c r="S68" s="19">
        <f>VLOOKUP($I68,TS4L6_HDD,11,FALSE)</f>
        <v>0</v>
      </c>
      <c r="T68" s="176" t="str">
        <f>VLOOKUP($I68,TSL6_ALL,12,FALSE)</f>
        <v>L6N34</v>
      </c>
    </row>
    <row r="69" spans="1:22" ht="12" customHeight="1" x14ac:dyDescent="0.2">
      <c r="A69" s="88"/>
      <c r="B69" s="88"/>
      <c r="C69" s="88"/>
      <c r="D69" s="88"/>
      <c r="E69" s="88"/>
      <c r="F69" s="88"/>
      <c r="G69" s="2"/>
      <c r="H69" s="5"/>
      <c r="I69" s="14"/>
      <c r="J69" s="14"/>
      <c r="K69" s="14"/>
      <c r="L69" s="14"/>
      <c r="M69" s="14"/>
      <c r="N69" s="14"/>
      <c r="O69" s="99"/>
      <c r="P69" s="14"/>
      <c r="Q69" s="14"/>
      <c r="R69" s="87"/>
      <c r="S69" s="87"/>
      <c r="T69" s="177"/>
    </row>
    <row r="70" spans="1:22" ht="12.75" x14ac:dyDescent="0.2">
      <c r="A70" s="88"/>
      <c r="B70" s="88"/>
      <c r="C70" s="88"/>
      <c r="D70" s="88"/>
      <c r="E70" s="88"/>
      <c r="F70" s="88"/>
      <c r="G70" s="2"/>
      <c r="H70" s="5"/>
      <c r="I70" s="223" t="str">
        <f>ConfTS4L6!A102</f>
        <v>3.84TB, Enterprise, NVMe, Read Intensive</v>
      </c>
      <c r="J70" s="2"/>
      <c r="K70" s="223" t="str">
        <f>VLOOKUP($I70,TS4L6_HDD,13,FALSE)</f>
        <v>TS4L6-NVMe3.84RI</v>
      </c>
      <c r="L70" s="81">
        <v>0</v>
      </c>
      <c r="M70" s="14"/>
      <c r="N70" s="224">
        <f>R70</f>
        <v>0</v>
      </c>
      <c r="O70" s="99"/>
      <c r="P70" s="14"/>
      <c r="Q70" s="14"/>
      <c r="R70" s="23">
        <f>VLOOKUP($I70,TS4L6_HDD,10,FALSE)*L70</f>
        <v>0</v>
      </c>
      <c r="S70" s="19">
        <f>VLOOKUP($I70,TS4L6_HDD,11,FALSE)</f>
        <v>0</v>
      </c>
      <c r="T70" s="176" t="str">
        <f>VLOOKUP($I70,TSL6_ALL,12,FALSE)</f>
        <v>L6N35</v>
      </c>
    </row>
    <row r="71" spans="1:22" ht="12.75" x14ac:dyDescent="0.2">
      <c r="A71" s="88"/>
      <c r="B71" s="88"/>
      <c r="C71" s="88"/>
      <c r="D71" s="88"/>
      <c r="E71" s="88"/>
      <c r="F71" s="88"/>
      <c r="G71" s="2"/>
      <c r="H71" s="5"/>
      <c r="I71" s="14"/>
      <c r="J71" s="14"/>
      <c r="K71" s="14"/>
      <c r="L71" s="14"/>
      <c r="M71" s="14"/>
      <c r="N71" s="14"/>
      <c r="O71" s="99"/>
      <c r="P71" s="14"/>
      <c r="Q71" s="14"/>
      <c r="R71" s="87"/>
      <c r="S71" s="87"/>
      <c r="T71" s="177"/>
    </row>
    <row r="72" spans="1:22" x14ac:dyDescent="0.25">
      <c r="A72" s="88"/>
      <c r="B72" s="88"/>
      <c r="C72" s="88"/>
      <c r="D72" s="88"/>
      <c r="E72" s="88"/>
      <c r="F72" s="88"/>
      <c r="G72" s="2"/>
      <c r="H72" s="5"/>
      <c r="I72" s="129" t="s">
        <v>26</v>
      </c>
      <c r="J72" s="2"/>
      <c r="K72" s="14"/>
      <c r="L72" s="14"/>
      <c r="M72" s="14"/>
      <c r="N72" s="14"/>
      <c r="O72" s="99"/>
      <c r="P72" s="14"/>
      <c r="Q72" s="14"/>
      <c r="R72" s="11"/>
      <c r="S72" s="11"/>
      <c r="T72" s="175"/>
    </row>
    <row r="73" spans="1:22" ht="12.75" x14ac:dyDescent="0.2">
      <c r="A73" s="88"/>
      <c r="B73" s="88"/>
      <c r="C73" s="88"/>
      <c r="D73" s="88"/>
      <c r="E73" s="88"/>
      <c r="F73" s="88"/>
      <c r="G73" s="2"/>
      <c r="H73" s="5"/>
      <c r="I73" s="252" t="str">
        <f>IF(W13="",ConfTS4L6!A119,IF(W13&lt;&gt;"",ConfTS4L6!A121,ConfTS4L6!A119))</f>
        <v>No Boss card</v>
      </c>
      <c r="J73" s="2"/>
      <c r="K73" s="135" t="str">
        <f>IF(L73&gt;0,VLOOKUP($I73,TS4L6_ISDM,13,FALSE),"")</f>
        <v/>
      </c>
      <c r="L73" s="136" t="str">
        <f>VLOOKUP($I73,TS4L6_ISDM,7,FALSE)</f>
        <v/>
      </c>
      <c r="M73" s="71"/>
      <c r="N73" s="224">
        <f>R73+S73</f>
        <v>0</v>
      </c>
      <c r="O73" s="99"/>
      <c r="P73" s="14"/>
      <c r="Q73" s="14"/>
      <c r="R73" s="23">
        <f>VLOOKUP($I73,TS4L6_ISDM,10,FALSE)</f>
        <v>0</v>
      </c>
      <c r="S73" s="19">
        <f>IF(W13="v2tb",0,IF(W13="v512",0,VLOOKUP($I73,TS4L6_ISDM,11,FALSE)))</f>
        <v>0</v>
      </c>
      <c r="T73" s="176" t="str">
        <f>IF(W13="v2tb",0,IF(W13="vsan",0,IF(W13="v512",0,VLOOKUP($I73,TSL6_ALL,12,FALSE))))</f>
        <v/>
      </c>
    </row>
    <row r="74" spans="1:22" x14ac:dyDescent="0.25">
      <c r="A74" s="88"/>
      <c r="B74" s="88"/>
      <c r="C74" s="88"/>
      <c r="D74" s="88"/>
      <c r="E74" s="88"/>
      <c r="F74" s="88"/>
      <c r="G74" s="2"/>
      <c r="H74" s="5"/>
      <c r="I74" s="68"/>
      <c r="J74" s="2"/>
      <c r="K74" s="69"/>
      <c r="L74" s="70"/>
      <c r="M74" s="14"/>
      <c r="N74" s="14"/>
      <c r="O74" s="99"/>
      <c r="P74" s="14"/>
      <c r="Q74" s="14"/>
      <c r="R74" s="15"/>
      <c r="S74" s="11"/>
      <c r="T74" s="175"/>
    </row>
    <row r="75" spans="1:22" x14ac:dyDescent="0.25">
      <c r="A75" s="88"/>
      <c r="B75" s="88"/>
      <c r="C75" s="88"/>
      <c r="D75" s="88"/>
      <c r="E75" s="88"/>
      <c r="F75" s="88"/>
      <c r="G75" s="2"/>
      <c r="H75" s="5"/>
      <c r="I75" s="129" t="s">
        <v>28</v>
      </c>
      <c r="J75" s="308" t="str">
        <f>IF(N75="","",U76)</f>
        <v/>
      </c>
      <c r="K75" s="101"/>
      <c r="L75" s="55"/>
      <c r="M75" s="14"/>
      <c r="N75" s="14"/>
      <c r="O75" s="99"/>
      <c r="P75" s="14"/>
      <c r="Q75" s="14"/>
      <c r="R75" s="11"/>
      <c r="S75" s="11"/>
      <c r="T75" s="175"/>
    </row>
    <row r="76" spans="1:22" ht="16.5" customHeight="1" x14ac:dyDescent="0.3">
      <c r="A76" s="88"/>
      <c r="B76" s="88"/>
      <c r="C76" s="88"/>
      <c r="D76" s="88"/>
      <c r="E76" s="88"/>
      <c r="F76" s="88"/>
      <c r="G76" s="2"/>
      <c r="H76" s="5"/>
      <c r="I76" s="252" t="str">
        <f>IF(W16=1,"Dual, Hot-plug Power Supply (1+1), 1400W",IF($K$16="TS3L4-GPUDW","Dual, Hot-plug Power Supply (1+1), 2000W",IF($K$16="TS3L4-GPUSW","Dual, Hot-plug Power Supply (1+1), 2000W","Dual, Hot-plug, Redundant Power Supply (1+1), 750W")))</f>
        <v>Dual, Hot-plug Power Supply (1+1), 1400W</v>
      </c>
      <c r="J76" s="308"/>
      <c r="K76" s="50" t="str">
        <f>VLOOKUP($I76,TS4L6_PSU,13,FALSE)</f>
        <v>TS4L6-PSU1400W</v>
      </c>
      <c r="L76" s="22">
        <f>VLOOKUP($I76,TS4L6_PSU,7,FALSE)</f>
        <v>1</v>
      </c>
      <c r="M76" s="137"/>
      <c r="N76" s="14"/>
      <c r="O76" s="99"/>
      <c r="P76" s="14"/>
      <c r="Q76" s="14"/>
      <c r="R76" s="23">
        <f>VLOOKUP($I76,TS4L6_PSU,10,FALSE)</f>
        <v>0</v>
      </c>
      <c r="S76" s="19">
        <f>VLOOKUP($I76,TS4L6_PSU,11,FALSE)</f>
        <v>0</v>
      </c>
      <c r="T76" s="176" t="str">
        <f>VLOOKUP($I76,TSL6_ALL,12,FALSE)</f>
        <v>L6N49</v>
      </c>
      <c r="U76" s="137" t="s">
        <v>29</v>
      </c>
      <c r="V76" s="57"/>
    </row>
    <row r="77" spans="1:22" x14ac:dyDescent="0.25">
      <c r="A77" s="88"/>
      <c r="B77" s="88"/>
      <c r="C77" s="88"/>
      <c r="D77" s="88"/>
      <c r="E77" s="88"/>
      <c r="F77" s="88"/>
      <c r="G77" s="2"/>
      <c r="H77" s="5"/>
      <c r="I77" s="101"/>
      <c r="J77" s="2"/>
      <c r="K77" s="101"/>
      <c r="L77" s="55"/>
      <c r="M77" s="14"/>
      <c r="N77" s="323"/>
      <c r="O77" s="324"/>
      <c r="P77" s="14"/>
      <c r="Q77" s="125"/>
      <c r="R77" s="15"/>
      <c r="S77" s="11"/>
      <c r="T77" s="175"/>
    </row>
    <row r="78" spans="1:22" ht="15.75" customHeight="1" x14ac:dyDescent="0.25">
      <c r="A78" s="88"/>
      <c r="B78" s="88"/>
      <c r="C78" s="88"/>
      <c r="D78" s="88"/>
      <c r="E78" s="88"/>
      <c r="F78" s="88"/>
      <c r="G78" s="2"/>
      <c r="H78" s="5"/>
      <c r="I78" s="82" t="s">
        <v>30</v>
      </c>
      <c r="J78" s="305"/>
      <c r="K78" s="101"/>
      <c r="L78" s="55"/>
      <c r="M78" s="14"/>
      <c r="N78" s="323"/>
      <c r="O78" s="324"/>
      <c r="P78" s="14"/>
      <c r="Q78" s="125"/>
      <c r="R78" s="11"/>
      <c r="S78" s="11"/>
      <c r="T78" s="175"/>
    </row>
    <row r="79" spans="1:22" ht="16.5" customHeight="1" x14ac:dyDescent="0.25">
      <c r="A79" s="88"/>
      <c r="B79" s="88"/>
      <c r="C79" s="88"/>
      <c r="D79" s="88"/>
      <c r="E79" s="88"/>
      <c r="F79" s="88"/>
      <c r="G79" s="2"/>
      <c r="H79" s="5"/>
      <c r="I79" s="252" t="s">
        <v>31</v>
      </c>
      <c r="J79" s="305"/>
      <c r="K79" s="101"/>
      <c r="L79" s="55"/>
      <c r="M79" s="14"/>
      <c r="N79" s="323"/>
      <c r="O79" s="324"/>
      <c r="P79" s="14"/>
      <c r="Q79" s="125"/>
      <c r="R79" s="15"/>
      <c r="S79" s="11"/>
      <c r="T79" s="175"/>
    </row>
    <row r="80" spans="1:22" ht="16.5" customHeight="1" thickBot="1" x14ac:dyDescent="0.3">
      <c r="A80" s="88"/>
      <c r="B80" s="88"/>
      <c r="C80" s="88"/>
      <c r="D80" s="88"/>
      <c r="E80" s="88"/>
      <c r="F80" s="88"/>
      <c r="G80" s="2"/>
      <c r="H80" s="119"/>
      <c r="I80" s="120"/>
      <c r="J80" s="120"/>
      <c r="K80" s="120"/>
      <c r="L80" s="120"/>
      <c r="M80" s="120"/>
      <c r="N80" s="120"/>
      <c r="O80" s="121"/>
      <c r="P80" s="14"/>
      <c r="Q80" s="125"/>
      <c r="R80" s="15"/>
      <c r="S80" s="11"/>
      <c r="T80" s="175"/>
    </row>
    <row r="81" spans="1:22" ht="234.75" customHeight="1" x14ac:dyDescent="0.25">
      <c r="A81" s="88"/>
      <c r="B81" s="88"/>
      <c r="C81" s="88"/>
      <c r="D81" s="88"/>
      <c r="E81" s="88"/>
      <c r="F81" s="88"/>
      <c r="G81" s="2"/>
      <c r="H81" s="3"/>
      <c r="I81"/>
      <c r="J81" s="4"/>
      <c r="K81" s="122"/>
      <c r="L81" s="123"/>
      <c r="M81" s="4"/>
      <c r="N81" s="4"/>
      <c r="O81" s="124"/>
      <c r="P81" s="14"/>
      <c r="Q81" s="2"/>
      <c r="R81" s="11"/>
      <c r="S81" s="11"/>
      <c r="T81" s="175"/>
    </row>
    <row r="82" spans="1:22" ht="15.75" customHeight="1" x14ac:dyDescent="0.25">
      <c r="A82" s="88"/>
      <c r="B82" s="88"/>
      <c r="C82" s="88"/>
      <c r="D82" s="88"/>
      <c r="E82" s="88"/>
      <c r="F82" s="88"/>
      <c r="G82" s="2"/>
      <c r="H82" s="5"/>
      <c r="I82" s="2"/>
      <c r="J82" s="2"/>
      <c r="K82" s="101"/>
      <c r="L82" s="55"/>
      <c r="M82" s="14"/>
      <c r="N82" s="14"/>
      <c r="O82" s="99"/>
      <c r="P82" s="14"/>
      <c r="Q82" s="14"/>
      <c r="R82" s="15"/>
      <c r="S82" s="11"/>
      <c r="T82" s="175"/>
      <c r="U82" s="7" t="str">
        <f>IF($K$16="TS3L4-GPUDW","1",IF($K$16="TS3L4-GPUSW","20",IF($L$22=1,"300","4000")))</f>
        <v>300</v>
      </c>
    </row>
    <row r="83" spans="1:22" ht="27" customHeight="1" x14ac:dyDescent="0.25">
      <c r="A83" s="88"/>
      <c r="B83" s="88"/>
      <c r="C83" s="88"/>
      <c r="D83" s="88"/>
      <c r="E83" s="88"/>
      <c r="F83" s="88"/>
      <c r="G83" s="2"/>
      <c r="H83" s="5"/>
      <c r="I83" s="82" t="s">
        <v>661</v>
      </c>
      <c r="J83" s="2"/>
      <c r="K83" s="319" t="str">
        <f>IF(AND(L22=0,SUM(L105:L120)&gt;0),"Selezionare Processore Aggiuntivo o Deselezionare
 Schede PCI","")</f>
        <v/>
      </c>
      <c r="L83" s="319"/>
      <c r="M83" s="14"/>
      <c r="N83" s="14"/>
      <c r="O83" s="99"/>
      <c r="P83" s="14"/>
      <c r="Q83" s="14"/>
      <c r="R83" s="11"/>
      <c r="S83" s="11"/>
      <c r="T83" s="175"/>
    </row>
    <row r="84" spans="1:22" ht="12.75" x14ac:dyDescent="0.2">
      <c r="A84" s="88"/>
      <c r="B84" s="88"/>
      <c r="C84" s="88"/>
      <c r="D84" s="88"/>
      <c r="E84" s="88"/>
      <c r="F84" s="88"/>
      <c r="G84" s="2"/>
      <c r="H84" s="5"/>
      <c r="I84" s="253" t="s">
        <v>552</v>
      </c>
      <c r="J84" s="2"/>
      <c r="K84" s="47"/>
      <c r="L84" s="22"/>
      <c r="M84" s="14"/>
      <c r="N84" s="22"/>
      <c r="O84" s="105"/>
      <c r="P84" s="14"/>
      <c r="Q84" s="109"/>
      <c r="R84" s="23"/>
      <c r="S84" s="19"/>
      <c r="T84" s="176"/>
      <c r="V84" s="26"/>
    </row>
    <row r="85" spans="1:22" x14ac:dyDescent="0.25">
      <c r="A85" s="88"/>
      <c r="B85" s="88"/>
      <c r="C85" s="88"/>
      <c r="D85" s="88"/>
      <c r="E85" s="88"/>
      <c r="F85" s="88"/>
      <c r="G85" s="2"/>
      <c r="H85" s="5"/>
      <c r="I85" s="106"/>
      <c r="J85" s="2"/>
      <c r="K85" s="101"/>
      <c r="L85" s="55"/>
      <c r="M85" s="14"/>
      <c r="N85" s="65"/>
      <c r="O85" s="107"/>
      <c r="P85" s="14"/>
      <c r="Q85" s="27"/>
      <c r="R85" s="15"/>
      <c r="S85" s="11"/>
      <c r="T85" s="175"/>
    </row>
    <row r="86" spans="1:22" ht="15.75" customHeight="1" x14ac:dyDescent="0.25">
      <c r="A86" s="88"/>
      <c r="B86" s="88"/>
      <c r="C86" s="88"/>
      <c r="D86" s="88"/>
      <c r="E86" s="88"/>
      <c r="F86" s="88"/>
      <c r="G86" s="2"/>
      <c r="H86" s="5"/>
      <c r="I86" s="82" t="s">
        <v>660</v>
      </c>
      <c r="J86" s="2"/>
      <c r="K86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/>
      </c>
      <c r="L86" s="304"/>
      <c r="M86" s="14"/>
      <c r="N86" s="14"/>
      <c r="O86" s="99"/>
      <c r="P86" s="14"/>
      <c r="Q86" s="14"/>
      <c r="R86" s="11"/>
      <c r="S86" s="11"/>
      <c r="T86" s="175"/>
    </row>
    <row r="87" spans="1:22" ht="12.75" x14ac:dyDescent="0.2">
      <c r="A87" s="88"/>
      <c r="B87" s="88"/>
      <c r="C87" s="88"/>
      <c r="D87" s="88"/>
      <c r="E87" s="88"/>
      <c r="F87" s="88"/>
      <c r="G87" s="2"/>
      <c r="H87" s="5"/>
      <c r="I87" s="83"/>
      <c r="J87" s="2"/>
      <c r="K87" s="47">
        <f>IF(K86&lt;&gt;"","",VLOOKUP($I87,TSL6_ALL,13,FALSE))</f>
        <v>0</v>
      </c>
      <c r="L87" s="22">
        <f>IF(K86&lt;&gt;"",0,VLOOKUP($I87,TSL6_ALL,7,FALSE))</f>
        <v>0</v>
      </c>
      <c r="M87" s="14"/>
      <c r="N87" s="77">
        <f>R87+S87</f>
        <v>0</v>
      </c>
      <c r="O87" s="105"/>
      <c r="P87" s="14"/>
      <c r="Q87" s="109"/>
      <c r="R87" s="23">
        <f>IF(K86&lt;&gt;"",0,VLOOKUP($I87,TSL6_ALL,10,FALSE))</f>
        <v>0</v>
      </c>
      <c r="S87" s="19">
        <f>IF(K86&lt;&gt;"",0,VLOOKUP($I87,TSL6_ALL,11,FALSE))</f>
        <v>0</v>
      </c>
      <c r="T87" s="176">
        <f>VLOOKUP($I87,TSL6_ALL,12,FALSE)</f>
        <v>0</v>
      </c>
    </row>
    <row r="88" spans="1:22" x14ac:dyDescent="0.25">
      <c r="A88" s="88"/>
      <c r="B88" s="88"/>
      <c r="C88" s="88"/>
      <c r="D88" s="88"/>
      <c r="E88" s="88"/>
      <c r="F88" s="88"/>
      <c r="G88" s="2"/>
      <c r="H88" s="5"/>
      <c r="I88" s="106"/>
      <c r="J88" s="2"/>
      <c r="K88" s="101"/>
      <c r="L88" s="55"/>
      <c r="M88" s="14"/>
      <c r="N88" s="65"/>
      <c r="O88" s="107"/>
      <c r="P88" s="14"/>
      <c r="Q88" s="27"/>
      <c r="R88" s="15"/>
      <c r="S88" s="11"/>
      <c r="T88" s="175"/>
    </row>
    <row r="89" spans="1:22" ht="15.75" customHeight="1" x14ac:dyDescent="0.25">
      <c r="A89" s="88"/>
      <c r="B89" s="88"/>
      <c r="C89" s="88"/>
      <c r="D89" s="88"/>
      <c r="E89" s="88"/>
      <c r="F89" s="88"/>
      <c r="G89" s="2"/>
      <c r="H89" s="5"/>
      <c r="I89" s="82" t="s">
        <v>33</v>
      </c>
      <c r="J89" s="2"/>
      <c r="K89" s="101"/>
      <c r="L89" s="55"/>
      <c r="M89" s="14"/>
      <c r="N89" s="14"/>
      <c r="O89" s="99"/>
      <c r="P89" s="14"/>
      <c r="Q89" s="14"/>
      <c r="R89" s="11"/>
      <c r="S89" s="11"/>
      <c r="T89" s="175"/>
    </row>
    <row r="90" spans="1:22" ht="12.75" x14ac:dyDescent="0.2">
      <c r="A90" s="88"/>
      <c r="B90" s="88"/>
      <c r="C90" s="88"/>
      <c r="D90" s="88"/>
      <c r="E90" s="88"/>
      <c r="F90" s="88"/>
      <c r="G90" s="2"/>
      <c r="H90" s="5"/>
      <c r="I90" s="83" t="s">
        <v>32</v>
      </c>
      <c r="J90" s="2"/>
      <c r="K90" s="47">
        <f>VLOOKUP($I90,TSL6_ALL,13,FALSE)</f>
        <v>0</v>
      </c>
      <c r="L90" s="22">
        <f>VLOOKUP($I90,TSL6_ALL,7,FALSE)</f>
        <v>0</v>
      </c>
      <c r="M90" s="14"/>
      <c r="N90" s="77">
        <f>R90+S90</f>
        <v>0</v>
      </c>
      <c r="O90" s="105"/>
      <c r="P90" s="14"/>
      <c r="Q90" s="109"/>
      <c r="R90" s="23">
        <f>VLOOKUP($I90,TSL6_ALL,10,FALSE)</f>
        <v>0</v>
      </c>
      <c r="S90" s="19">
        <f>VLOOKUP($I90,TSL6_ALL,11,FALSE)</f>
        <v>0</v>
      </c>
      <c r="T90" s="176">
        <f>VLOOKUP($I90,TSL6_ALL,12,FALSE)</f>
        <v>0</v>
      </c>
    </row>
    <row r="91" spans="1:22" x14ac:dyDescent="0.25">
      <c r="A91" s="88"/>
      <c r="B91" s="88"/>
      <c r="C91" s="88"/>
      <c r="D91" s="88"/>
      <c r="E91" s="88"/>
      <c r="F91" s="88"/>
      <c r="G91" s="2"/>
      <c r="H91" s="5"/>
      <c r="I91" s="106"/>
      <c r="J91" s="2"/>
      <c r="K91" s="101"/>
      <c r="L91" s="55"/>
      <c r="M91" s="14"/>
      <c r="N91" s="65"/>
      <c r="O91" s="107"/>
      <c r="P91" s="14"/>
      <c r="Q91" s="27"/>
      <c r="R91" s="15"/>
      <c r="S91" s="11"/>
      <c r="T91" s="175"/>
    </row>
    <row r="92" spans="1:22" ht="15.75" customHeight="1" x14ac:dyDescent="0.25">
      <c r="A92" s="88"/>
      <c r="B92" s="88"/>
      <c r="C92" s="88"/>
      <c r="D92" s="88"/>
      <c r="E92" s="88"/>
      <c r="F92" s="88"/>
      <c r="G92" s="2"/>
      <c r="H92" s="5"/>
      <c r="I92" s="82" t="s">
        <v>34</v>
      </c>
      <c r="J92" s="108" t="str">
        <f>IF($V$82="SW","GPU Slot",IF($V$82="DW","GPU Slot",""))</f>
        <v/>
      </c>
      <c r="K92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/>
      </c>
      <c r="L92" s="304"/>
      <c r="M92" s="14"/>
      <c r="N92" s="14"/>
      <c r="O92" s="99"/>
      <c r="P92" s="14"/>
      <c r="Q92" s="14"/>
      <c r="R92" s="11"/>
      <c r="S92" s="11"/>
      <c r="T92" s="175"/>
    </row>
    <row r="93" spans="1:22" ht="12.75" x14ac:dyDescent="0.2">
      <c r="A93" s="88"/>
      <c r="B93" s="88"/>
      <c r="C93" s="88"/>
      <c r="D93" s="88"/>
      <c r="E93" s="88"/>
      <c r="F93" s="88"/>
      <c r="G93" s="2"/>
      <c r="H93" s="5"/>
      <c r="I93" s="83" t="s">
        <v>32</v>
      </c>
      <c r="J93" s="2"/>
      <c r="K93" s="47">
        <f>VLOOKUP($I93,TSL6_ALL,13,FALSE)</f>
        <v>0</v>
      </c>
      <c r="L93" s="22">
        <f>VLOOKUP($I93,TSL6_ALL,7,FALSE)</f>
        <v>0</v>
      </c>
      <c r="M93" s="14"/>
      <c r="N93" s="77">
        <f>R93+S93</f>
        <v>0</v>
      </c>
      <c r="O93" s="105"/>
      <c r="P93" s="14"/>
      <c r="Q93" s="109"/>
      <c r="R93" s="23">
        <f>VLOOKUP($I93,TSL6_ALL,10,FALSE)</f>
        <v>0</v>
      </c>
      <c r="S93" s="19">
        <f>VLOOKUP($I93,TSL6_ALL,11,FALSE)</f>
        <v>0</v>
      </c>
      <c r="T93" s="176">
        <f>VLOOKUP($I93,TSL6_ALL,12,FALSE)</f>
        <v>0</v>
      </c>
      <c r="V93" s="26"/>
    </row>
    <row r="94" spans="1:22" x14ac:dyDescent="0.25">
      <c r="A94" s="88"/>
      <c r="B94" s="88"/>
      <c r="C94" s="88"/>
      <c r="D94" s="88"/>
      <c r="E94" s="88"/>
      <c r="F94" s="88"/>
      <c r="G94" s="2"/>
      <c r="H94" s="5"/>
      <c r="I94" s="103"/>
      <c r="J94" s="2"/>
      <c r="K94" s="101"/>
      <c r="L94" s="55"/>
      <c r="M94" s="14"/>
      <c r="N94" s="65"/>
      <c r="O94" s="107"/>
      <c r="P94" s="14"/>
      <c r="Q94" s="27"/>
      <c r="R94" s="15"/>
      <c r="S94" s="11"/>
      <c r="T94" s="175"/>
    </row>
    <row r="95" spans="1:22" x14ac:dyDescent="0.25">
      <c r="A95" s="88"/>
      <c r="B95" s="88"/>
      <c r="C95" s="88"/>
      <c r="D95" s="88"/>
      <c r="E95" s="88"/>
      <c r="F95" s="88"/>
      <c r="G95" s="2"/>
      <c r="H95" s="5"/>
      <c r="I95" s="82" t="s">
        <v>35</v>
      </c>
      <c r="J95" s="108" t="str">
        <f>IF($V$82="SW","GPU Slot","")</f>
        <v/>
      </c>
      <c r="K95" s="304" t="str">
        <f>IF(AND(I96&lt;&gt;"",I96&lt;&gt;"Riservato BOSS Card",W13="v2tb"),"Slot dedicato a BOSS Card",IF(AND(I96&lt;&gt;"",I96&lt;&gt;"Riservato BOSS Card",W13="vsan"),"Slot dedicato a BOSS Card",IF(AND(I96="Riservato BOSS Card",W14="GP1"),"← E' Possibile utilizzare lo SLOT PCI",IF(AND(I96="Riservato BOSS Card",W14="GP2"),"← E' Possibile utilizzare lo SLOT PCI",IF(AND(I96="Riservato BOSS Card",V13="NVME1"),"← E' Possibile utilizzare lo SLOT PCI",IF(AND(I96="Riservato BOSS Card",V13="NVME2"),"← E' Possibile utilizzare lo SLOT PCI",""))))))</f>
        <v/>
      </c>
      <c r="L95" s="304"/>
      <c r="M95" s="14"/>
      <c r="N95" s="14"/>
      <c r="O95" s="99"/>
      <c r="P95" s="14"/>
      <c r="Q95" s="14"/>
      <c r="R95" s="11"/>
      <c r="S95" s="11"/>
      <c r="T95" s="175"/>
    </row>
    <row r="96" spans="1:22" ht="12.75" x14ac:dyDescent="0.2">
      <c r="A96" s="88"/>
      <c r="B96" s="88"/>
      <c r="C96" s="88"/>
      <c r="D96" s="88"/>
      <c r="E96" s="88"/>
      <c r="F96" s="88"/>
      <c r="G96" s="2"/>
      <c r="H96" s="5"/>
      <c r="I96" s="83" t="s">
        <v>32</v>
      </c>
      <c r="J96" s="2"/>
      <c r="K96" s="47">
        <f>VLOOKUP($I96,TSL6_ALL,13,FALSE)</f>
        <v>0</v>
      </c>
      <c r="L96" s="22">
        <f>VLOOKUP($I96,TSL6_ALL,7,FALSE)</f>
        <v>0</v>
      </c>
      <c r="M96" s="14"/>
      <c r="N96" s="77">
        <f>R96+S96</f>
        <v>0</v>
      </c>
      <c r="O96" s="105"/>
      <c r="P96" s="14"/>
      <c r="Q96" s="109"/>
      <c r="R96" s="23">
        <f>IF(K95="Slot dedicato a BOSS Card",0,VLOOKUP($I96,TSL6_ALL,10,FALSE))</f>
        <v>0</v>
      </c>
      <c r="S96" s="19">
        <f>VLOOKUP($I96,TSL6_ALL,11,FALSE)</f>
        <v>0</v>
      </c>
      <c r="T96" s="176">
        <f>IF(K95="Slot dedicato a BOSS card","",VLOOKUP($I96,TSL6_ALL,12,FALSE))</f>
        <v>0</v>
      </c>
    </row>
    <row r="97" spans="1:22" x14ac:dyDescent="0.25">
      <c r="A97" s="88"/>
      <c r="B97" s="88"/>
      <c r="C97" s="88"/>
      <c r="D97" s="88"/>
      <c r="E97" s="88"/>
      <c r="F97" s="88"/>
      <c r="G97" s="2"/>
      <c r="H97" s="5"/>
      <c r="I97" s="106"/>
      <c r="J97" s="2"/>
      <c r="K97" s="101"/>
      <c r="L97" s="55"/>
      <c r="M97" s="14"/>
      <c r="N97" s="65"/>
      <c r="O97" s="107"/>
      <c r="P97" s="14"/>
      <c r="Q97" s="27"/>
      <c r="R97" s="15"/>
      <c r="S97" s="11"/>
      <c r="T97" s="175"/>
    </row>
    <row r="98" spans="1:22" ht="15.75" customHeight="1" x14ac:dyDescent="0.25">
      <c r="A98" s="88"/>
      <c r="B98" s="88"/>
      <c r="C98" s="88"/>
      <c r="D98" s="88"/>
      <c r="E98" s="88"/>
      <c r="F98" s="88"/>
      <c r="G98" s="2"/>
      <c r="H98" s="5"/>
      <c r="I98" s="82" t="s">
        <v>36</v>
      </c>
      <c r="J98" s="2"/>
      <c r="K98" s="101"/>
      <c r="L98" s="55"/>
      <c r="M98" s="14"/>
      <c r="N98" s="14"/>
      <c r="O98" s="99"/>
      <c r="P98" s="14"/>
      <c r="Q98" s="14"/>
      <c r="R98" s="11"/>
      <c r="S98" s="11"/>
      <c r="T98" s="175"/>
    </row>
    <row r="99" spans="1:22" ht="12.75" x14ac:dyDescent="0.2">
      <c r="A99" s="88"/>
      <c r="B99" s="88"/>
      <c r="C99" s="88"/>
      <c r="D99" s="88"/>
      <c r="E99" s="88"/>
      <c r="F99" s="88"/>
      <c r="G99" s="2"/>
      <c r="H99" s="5"/>
      <c r="I99" s="83" t="s">
        <v>32</v>
      </c>
      <c r="J99" s="2"/>
      <c r="K99" s="75">
        <f>VLOOKUP($I99,TSL6_ALL,13,FALSE)</f>
        <v>0</v>
      </c>
      <c r="L99" s="22">
        <f>IF($V$13="VxFlex",1,VLOOKUP($I99,TSL6_ALL,7,FALSE))</f>
        <v>0</v>
      </c>
      <c r="M99" s="14"/>
      <c r="N99" s="77">
        <f>R99+S99</f>
        <v>0</v>
      </c>
      <c r="O99" s="105"/>
      <c r="P99" s="14"/>
      <c r="Q99" s="109"/>
      <c r="R99" s="23">
        <f>IF($V$13="VxFlex",419,VLOOKUP($I99,TSL6_ALL,10,FALSE))</f>
        <v>0</v>
      </c>
      <c r="S99" s="19"/>
      <c r="T99" s="176">
        <f>VLOOKUP($I99,TSL6_ALL,12,FALSE)</f>
        <v>0</v>
      </c>
      <c r="V99" s="57"/>
    </row>
    <row r="100" spans="1:22" x14ac:dyDescent="0.25">
      <c r="A100" s="88"/>
      <c r="B100" s="88"/>
      <c r="C100" s="88"/>
      <c r="D100" s="88"/>
      <c r="E100" s="88"/>
      <c r="F100" s="88"/>
      <c r="G100" s="2"/>
      <c r="H100" s="5"/>
      <c r="I100" s="106"/>
      <c r="J100" s="2"/>
      <c r="K100" s="101"/>
      <c r="L100" s="55"/>
      <c r="M100" s="14"/>
      <c r="N100" s="27"/>
      <c r="O100" s="107"/>
      <c r="P100" s="14"/>
      <c r="Q100" s="27"/>
      <c r="R100" s="15"/>
      <c r="S100" s="11"/>
      <c r="T100" s="175"/>
    </row>
    <row r="101" spans="1:22" ht="15.75" customHeight="1" x14ac:dyDescent="0.25">
      <c r="A101" s="88"/>
      <c r="B101" s="88"/>
      <c r="C101" s="88"/>
      <c r="D101" s="88"/>
      <c r="E101" s="88"/>
      <c r="F101" s="88"/>
      <c r="G101" s="2"/>
      <c r="H101" s="5"/>
      <c r="I101" s="82" t="s">
        <v>37</v>
      </c>
      <c r="J101" s="108" t="str">
        <f>IF($V$82="SW","GPU Slot","")</f>
        <v/>
      </c>
      <c r="K101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/>
      </c>
      <c r="L101" s="304"/>
      <c r="M101" s="14"/>
      <c r="N101" s="14"/>
      <c r="O101" s="99"/>
      <c r="P101" s="14"/>
      <c r="Q101" s="14"/>
      <c r="R101" s="11"/>
      <c r="S101" s="11"/>
      <c r="T101" s="175"/>
    </row>
    <row r="102" spans="1:22" ht="12.75" x14ac:dyDescent="0.2">
      <c r="A102" s="88"/>
      <c r="B102" s="88"/>
      <c r="C102" s="88"/>
      <c r="D102" s="88"/>
      <c r="E102" s="88"/>
      <c r="F102" s="88"/>
      <c r="G102" s="2"/>
      <c r="H102" s="5"/>
      <c r="I102" s="83" t="s">
        <v>32</v>
      </c>
      <c r="J102" s="2"/>
      <c r="K102" s="47">
        <f>VLOOKUP($I102,TSL6_ALL,13,FALSE)</f>
        <v>0</v>
      </c>
      <c r="L102" s="22">
        <f>VLOOKUP($I102,TSL6_ALL,7,FALSE)</f>
        <v>0</v>
      </c>
      <c r="M102" s="14"/>
      <c r="N102" s="77">
        <f>R102+S102</f>
        <v>0</v>
      </c>
      <c r="O102" s="105"/>
      <c r="P102" s="14"/>
      <c r="Q102" s="109"/>
      <c r="R102" s="23">
        <f>VLOOKUP($I102,TSL6_ALL,10,FALSE)</f>
        <v>0</v>
      </c>
      <c r="S102" s="19">
        <f>VLOOKUP($I102,TSL6_ALL,11,FALSE)</f>
        <v>0</v>
      </c>
      <c r="T102" s="176">
        <f>VLOOKUP($I102,TSL6_ALL,12,FALSE)</f>
        <v>0</v>
      </c>
      <c r="V102" s="57"/>
    </row>
    <row r="103" spans="1:22" x14ac:dyDescent="0.25">
      <c r="A103" s="88"/>
      <c r="B103" s="88"/>
      <c r="C103" s="88"/>
      <c r="D103" s="88"/>
      <c r="E103" s="88"/>
      <c r="F103" s="88"/>
      <c r="G103" s="2"/>
      <c r="H103" s="5"/>
      <c r="I103" s="106"/>
      <c r="J103" s="2"/>
      <c r="K103" s="101"/>
      <c r="L103" s="55"/>
      <c r="M103" s="14"/>
      <c r="N103" s="65"/>
      <c r="O103" s="107"/>
      <c r="P103" s="14"/>
      <c r="Q103" s="27"/>
      <c r="R103" s="15"/>
      <c r="S103" s="11"/>
      <c r="T103" s="175"/>
    </row>
    <row r="104" spans="1:22" ht="15.75" customHeight="1" x14ac:dyDescent="0.25">
      <c r="A104" s="88"/>
      <c r="B104" s="88"/>
      <c r="C104" s="88"/>
      <c r="D104" s="88"/>
      <c r="E104" s="88"/>
      <c r="F104" s="88"/>
      <c r="G104" s="2"/>
      <c r="H104" s="320" t="str">
        <f>IF($I$22="No Additional Processor","Gli Slot 8-13 sono disponibili aggiungendo Terzo e Quarto Processore","")</f>
        <v/>
      </c>
      <c r="I104" s="82" t="s">
        <v>38</v>
      </c>
      <c r="J104" s="108" t="str">
        <f>IF($V$82="SW","GPU Slot","")</f>
        <v/>
      </c>
      <c r="K104" s="304" t="str">
        <f>IF(AND(W13="vsan",I22&lt;&gt;"No Additional Processor"),"Non utilizzabile in configurazione 4CPU",IF(AND(W13="boss3TB",I22&lt;&gt;"No Additional Processor"),"Non utilizzabile in configurazione 4CPU",IF(AND(W13="vsan64GB",I22&lt;&gt;"No Additional Processor"),"Non utilizzabile in configurazione 4CPU",IF(OR($W$14="GP2",$V$13="nVME2"),"Slot non utilizzabile in Configurazione 4 CPU",IF(AND($W$14&lt;&gt;"GP2",I105="Non utilizzabile in configurazione 4CPU"),"Aggiungere Terzo e Quarto Processore",IF(AND($V$13&lt;&gt;"nVME2",I105="Non utilizzabile in configurazione 4CPU"),"Aggiungere Terzo e Quarto Processore",""))))))</f>
        <v>Slot non utilizzabile in Configurazione 4 CPU</v>
      </c>
      <c r="L104" s="304"/>
      <c r="M104" s="14"/>
      <c r="N104" s="14"/>
      <c r="O104" s="99"/>
      <c r="P104" s="14"/>
      <c r="Q104" s="14"/>
      <c r="R104" s="11"/>
      <c r="S104" s="11"/>
      <c r="T104" s="175"/>
    </row>
    <row r="105" spans="1:22" ht="12.75" x14ac:dyDescent="0.2">
      <c r="A105" s="88"/>
      <c r="B105" s="88"/>
      <c r="C105" s="88"/>
      <c r="D105" s="88"/>
      <c r="E105" s="88"/>
      <c r="F105" s="88"/>
      <c r="G105" s="2"/>
      <c r="H105" s="320"/>
      <c r="I105" s="83"/>
      <c r="J105" s="2"/>
      <c r="K105" s="47">
        <f>VLOOKUP($I105,TSL6_ALL,13,FALSE)</f>
        <v>0</v>
      </c>
      <c r="L105" s="22">
        <f>VLOOKUP($I105,TSL6_ALL,7,FALSE)</f>
        <v>0</v>
      </c>
      <c r="M105" s="14"/>
      <c r="N105" s="77">
        <f>R105+S105</f>
        <v>0</v>
      </c>
      <c r="O105" s="105"/>
      <c r="P105" s="14"/>
      <c r="Q105" s="109"/>
      <c r="R105" s="23">
        <f>VLOOKUP($I105,TSL6_ALL,10,FALSE)</f>
        <v>0</v>
      </c>
      <c r="S105" s="19">
        <f>VLOOKUP($I105,TSL6_ALL,11,FALSE)</f>
        <v>0</v>
      </c>
      <c r="T105" s="176">
        <f>VLOOKUP($I105,TSL6_ALL,12,FALSE)</f>
        <v>0</v>
      </c>
      <c r="V105" s="57"/>
    </row>
    <row r="106" spans="1:22" x14ac:dyDescent="0.25">
      <c r="A106" s="88"/>
      <c r="B106" s="88"/>
      <c r="C106" s="88"/>
      <c r="D106" s="88"/>
      <c r="E106" s="88"/>
      <c r="F106" s="88"/>
      <c r="G106" s="2"/>
      <c r="H106" s="320"/>
      <c r="I106" s="106"/>
      <c r="J106" s="2"/>
      <c r="K106" s="101"/>
      <c r="L106" s="55"/>
      <c r="M106" s="14"/>
      <c r="N106" s="65"/>
      <c r="O106" s="107"/>
      <c r="P106" s="14"/>
      <c r="Q106" s="27"/>
      <c r="R106" s="15"/>
      <c r="S106" s="11"/>
      <c r="T106" s="175"/>
    </row>
    <row r="107" spans="1:22" ht="15.75" customHeight="1" x14ac:dyDescent="0.25">
      <c r="A107" s="88"/>
      <c r="B107" s="88"/>
      <c r="C107" s="88"/>
      <c r="D107" s="88"/>
      <c r="E107" s="88"/>
      <c r="F107" s="88"/>
      <c r="G107" s="2"/>
      <c r="H107" s="320"/>
      <c r="I107" s="82" t="s">
        <v>39</v>
      </c>
      <c r="J107" s="108" t="str">
        <f>IF($V$82="SW","GPU Slot",IF($V$82="DW","GPU Slot",""))</f>
        <v/>
      </c>
      <c r="K107" s="101"/>
      <c r="L107" s="55"/>
      <c r="M107" s="14"/>
      <c r="N107" s="14"/>
      <c r="O107" s="99"/>
      <c r="P107" s="14"/>
      <c r="Q107" s="14"/>
      <c r="R107" s="11"/>
      <c r="S107" s="11"/>
      <c r="T107" s="175"/>
    </row>
    <row r="108" spans="1:22" ht="12.75" x14ac:dyDescent="0.2">
      <c r="A108" s="88"/>
      <c r="B108" s="88"/>
      <c r="C108" s="88"/>
      <c r="D108" s="88"/>
      <c r="E108" s="88"/>
      <c r="F108" s="88"/>
      <c r="G108" s="2"/>
      <c r="H108" s="320"/>
      <c r="I108" s="83" t="s">
        <v>32</v>
      </c>
      <c r="J108" s="2"/>
      <c r="K108" s="47">
        <f>VLOOKUP($I108,TSL6_ALL,13,FALSE)</f>
        <v>0</v>
      </c>
      <c r="L108" s="22">
        <f>VLOOKUP($I108,TSL6_ALL,7,FALSE)</f>
        <v>0</v>
      </c>
      <c r="M108" s="14"/>
      <c r="N108" s="77">
        <f>R108+S108</f>
        <v>0</v>
      </c>
      <c r="O108" s="105"/>
      <c r="P108" s="14"/>
      <c r="Q108" s="109"/>
      <c r="R108" s="23">
        <f>VLOOKUP($I108,TSL6_ALL,10,FALSE)</f>
        <v>0</v>
      </c>
      <c r="S108" s="19">
        <f>VLOOKUP($I108,TSL6_ALL,11,FALSE)</f>
        <v>0</v>
      </c>
      <c r="T108" s="176">
        <f>VLOOKUP($I108,TSL6_ALL,12,FALSE)</f>
        <v>0</v>
      </c>
      <c r="U108" s="64"/>
      <c r="V108" s="58"/>
    </row>
    <row r="109" spans="1:22" x14ac:dyDescent="0.25">
      <c r="A109" s="88"/>
      <c r="B109" s="88"/>
      <c r="C109" s="88"/>
      <c r="D109" s="88"/>
      <c r="E109" s="88"/>
      <c r="F109" s="88"/>
      <c r="G109" s="2"/>
      <c r="H109" s="5"/>
      <c r="I109" s="106"/>
      <c r="J109" s="2"/>
      <c r="K109" s="101"/>
      <c r="L109" s="55"/>
      <c r="M109" s="14"/>
      <c r="N109" s="65"/>
      <c r="O109" s="107"/>
      <c r="P109" s="14"/>
      <c r="Q109" s="27"/>
      <c r="R109" s="15"/>
      <c r="S109" s="11"/>
      <c r="T109" s="175"/>
    </row>
    <row r="110" spans="1:22" ht="15.75" customHeight="1" x14ac:dyDescent="0.25">
      <c r="A110" s="88"/>
      <c r="B110" s="88"/>
      <c r="C110" s="88"/>
      <c r="D110" s="88"/>
      <c r="E110" s="88"/>
      <c r="F110" s="88"/>
      <c r="G110" s="2"/>
      <c r="H110" s="5"/>
      <c r="I110" s="82" t="s">
        <v>40</v>
      </c>
      <c r="J110" s="108" t="str">
        <f>IF($V$82="SW","GPU Slot",IF($V$82="DW","GPU Slot",""))</f>
        <v/>
      </c>
      <c r="K110" s="101"/>
      <c r="L110" s="55"/>
      <c r="M110" s="14"/>
      <c r="N110" s="14"/>
      <c r="O110" s="99"/>
      <c r="P110" s="14"/>
      <c r="Q110" s="14"/>
      <c r="R110" s="11"/>
      <c r="S110" s="11"/>
      <c r="T110" s="175"/>
    </row>
    <row r="111" spans="1:22" ht="12.75" x14ac:dyDescent="0.2">
      <c r="A111" s="88"/>
      <c r="B111" s="88"/>
      <c r="C111" s="88"/>
      <c r="D111" s="88"/>
      <c r="E111" s="88"/>
      <c r="F111" s="88"/>
      <c r="G111" s="2"/>
      <c r="H111" s="5"/>
      <c r="I111" s="83" t="s">
        <v>32</v>
      </c>
      <c r="J111" s="2"/>
      <c r="K111" s="47">
        <f>VLOOKUP($I111,TSL6_ALL,13,FALSE)</f>
        <v>0</v>
      </c>
      <c r="L111" s="22">
        <f>VLOOKUP($I111,TSL6_ALL,7,FALSE)</f>
        <v>0</v>
      </c>
      <c r="M111" s="14"/>
      <c r="N111" s="77">
        <f>R111+S111</f>
        <v>0</v>
      </c>
      <c r="O111" s="105"/>
      <c r="P111" s="14"/>
      <c r="Q111" s="109"/>
      <c r="R111" s="23">
        <f>VLOOKUP($I111,TSL6_ALL,10,FALSE)</f>
        <v>0</v>
      </c>
      <c r="S111" s="19">
        <f>VLOOKUP($I111,TSL6_ALL,11,FALSE)</f>
        <v>0</v>
      </c>
      <c r="T111" s="176">
        <f>VLOOKUP($I111,TSL6_ALL,12,FALSE)</f>
        <v>0</v>
      </c>
      <c r="U111" s="64"/>
      <c r="V111" s="58"/>
    </row>
    <row r="112" spans="1:22" x14ac:dyDescent="0.25">
      <c r="A112" s="88"/>
      <c r="B112" s="88"/>
      <c r="C112" s="88"/>
      <c r="D112" s="88"/>
      <c r="E112" s="88"/>
      <c r="F112" s="88"/>
      <c r="G112" s="2"/>
      <c r="H112" s="5"/>
      <c r="I112" s="106"/>
      <c r="J112" s="2"/>
      <c r="K112" s="101"/>
      <c r="L112" s="55"/>
      <c r="M112" s="14"/>
      <c r="N112" s="65"/>
      <c r="O112" s="107"/>
      <c r="P112" s="14"/>
      <c r="Q112" s="27"/>
      <c r="R112" s="15"/>
      <c r="S112" s="11"/>
      <c r="T112" s="175"/>
    </row>
    <row r="113" spans="1:22" ht="15.75" customHeight="1" x14ac:dyDescent="0.25">
      <c r="A113" s="88"/>
      <c r="B113" s="88"/>
      <c r="C113" s="88"/>
      <c r="D113" s="88"/>
      <c r="E113" s="88"/>
      <c r="F113" s="88"/>
      <c r="G113" s="2"/>
      <c r="H113" s="5"/>
      <c r="I113" s="82" t="s">
        <v>41</v>
      </c>
      <c r="J113" s="108" t="str">
        <f>IF($V$82="SW","GPU Slot",IF($V$82="DW","GPU Slot",""))</f>
        <v/>
      </c>
      <c r="K113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>Slot non utilizzabile in Configurazione 4 CPU</v>
      </c>
      <c r="L113" s="304"/>
      <c r="M113" s="14"/>
      <c r="N113" s="14"/>
      <c r="O113" s="99"/>
      <c r="P113" s="14"/>
      <c r="Q113" s="14"/>
      <c r="R113" s="11"/>
      <c r="S113" s="11"/>
      <c r="T113" s="175"/>
    </row>
    <row r="114" spans="1:22" ht="12.75" x14ac:dyDescent="0.2">
      <c r="A114" s="88"/>
      <c r="B114" s="88"/>
      <c r="C114" s="88"/>
      <c r="D114" s="88"/>
      <c r="E114" s="88"/>
      <c r="F114" s="88"/>
      <c r="G114" s="2"/>
      <c r="H114" s="5"/>
      <c r="I114" s="83" t="s">
        <v>32</v>
      </c>
      <c r="J114" s="2"/>
      <c r="K114" s="47">
        <f>VLOOKUP($I114,TSL6_ALL,13,FALSE)</f>
        <v>0</v>
      </c>
      <c r="L114" s="22">
        <f>VLOOKUP($I114,TSL6_ALL,7,FALSE)</f>
        <v>0</v>
      </c>
      <c r="M114" s="14"/>
      <c r="N114" s="77">
        <f>R114+S114</f>
        <v>0</v>
      </c>
      <c r="O114" s="105"/>
      <c r="P114" s="14"/>
      <c r="Q114" s="109"/>
      <c r="R114" s="23">
        <f>VLOOKUP($I114,TSL6_ALL,10,FALSE)</f>
        <v>0</v>
      </c>
      <c r="S114" s="19">
        <f>VLOOKUP($I114,TSL6_ALL,11,FALSE)</f>
        <v>0</v>
      </c>
      <c r="T114" s="176">
        <f>VLOOKUP($I114,TSL6_ALL,12,FALSE)</f>
        <v>0</v>
      </c>
      <c r="U114" s="64"/>
      <c r="V114" s="58"/>
    </row>
    <row r="115" spans="1:22" x14ac:dyDescent="0.25">
      <c r="A115" s="88"/>
      <c r="B115" s="88"/>
      <c r="C115" s="88"/>
      <c r="D115" s="88"/>
      <c r="E115" s="88"/>
      <c r="F115" s="88"/>
      <c r="G115" s="2"/>
      <c r="H115" s="5"/>
      <c r="I115" s="106"/>
      <c r="J115" s="2"/>
      <c r="K115" s="101"/>
      <c r="L115" s="55"/>
      <c r="M115" s="14"/>
      <c r="N115" s="65"/>
      <c r="O115" s="107"/>
      <c r="P115" s="14"/>
      <c r="Q115" s="27"/>
      <c r="R115" s="15"/>
      <c r="S115" s="11"/>
      <c r="T115" s="175"/>
    </row>
    <row r="116" spans="1:22" ht="15.75" customHeight="1" x14ac:dyDescent="0.25">
      <c r="A116" s="88"/>
      <c r="B116" s="88"/>
      <c r="C116" s="88"/>
      <c r="D116" s="88"/>
      <c r="E116" s="88"/>
      <c r="F116" s="88"/>
      <c r="G116" s="2"/>
      <c r="H116" s="5"/>
      <c r="I116" s="82" t="s">
        <v>42</v>
      </c>
      <c r="J116" s="108" t="str">
        <f>IF($V$82="SW","GPU Slot",IF($V$82="DW","GPU Slot",""))</f>
        <v/>
      </c>
      <c r="K116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>Slot non utilizzabile in Configurazione 4 CPU</v>
      </c>
      <c r="L116" s="304"/>
      <c r="M116" s="14"/>
      <c r="N116" s="14"/>
      <c r="O116" s="99"/>
      <c r="P116" s="14"/>
      <c r="Q116" s="14"/>
      <c r="R116" s="11"/>
      <c r="S116" s="11"/>
      <c r="T116" s="175"/>
    </row>
    <row r="117" spans="1:22" ht="12.75" x14ac:dyDescent="0.2">
      <c r="A117" s="88"/>
      <c r="B117" s="88"/>
      <c r="C117" s="88"/>
      <c r="D117" s="88"/>
      <c r="E117" s="88"/>
      <c r="F117" s="88"/>
      <c r="G117" s="2"/>
      <c r="H117" s="5"/>
      <c r="I117" s="83" t="s">
        <v>32</v>
      </c>
      <c r="J117" s="2"/>
      <c r="K117" s="47">
        <f>VLOOKUP($I117,TSL6_ALL,13,FALSE)</f>
        <v>0</v>
      </c>
      <c r="L117" s="22">
        <f>VLOOKUP($I117,TSL6_ALL,7,FALSE)</f>
        <v>0</v>
      </c>
      <c r="M117" s="14"/>
      <c r="N117" s="77">
        <f>R117+S117</f>
        <v>0</v>
      </c>
      <c r="O117" s="105"/>
      <c r="P117" s="14"/>
      <c r="Q117" s="109"/>
      <c r="R117" s="23">
        <f>VLOOKUP($I117,TSL6_ALL,10,FALSE)</f>
        <v>0</v>
      </c>
      <c r="S117" s="19">
        <f>VLOOKUP($I117,TSL6_ALL,11,FALSE)</f>
        <v>0</v>
      </c>
      <c r="T117" s="176">
        <f>VLOOKUP($I117,TSL6_ALL,12,FALSE)</f>
        <v>0</v>
      </c>
      <c r="U117" s="64"/>
      <c r="V117" s="58"/>
    </row>
    <row r="118" spans="1:22" x14ac:dyDescent="0.25">
      <c r="A118" s="88"/>
      <c r="B118" s="88"/>
      <c r="C118" s="88"/>
      <c r="D118" s="88"/>
      <c r="E118" s="88"/>
      <c r="F118" s="88"/>
      <c r="G118" s="2"/>
      <c r="H118" s="5"/>
      <c r="I118" s="106"/>
      <c r="J118" s="2"/>
      <c r="K118" s="101"/>
      <c r="L118" s="55"/>
      <c r="M118" s="14"/>
      <c r="N118" s="65" t="str">
        <f>IF(T117="L4N33",IF($U$105&gt;1,"ERRORE: SOLO UNA BOSS CARD PUO' ESSERE CONFIGURATA",""),"")</f>
        <v/>
      </c>
      <c r="O118" s="107"/>
      <c r="P118" s="14"/>
      <c r="Q118" s="27"/>
      <c r="R118" s="15"/>
      <c r="S118" s="11"/>
      <c r="T118" s="175"/>
    </row>
    <row r="119" spans="1:22" ht="15.75" customHeight="1" x14ac:dyDescent="0.25">
      <c r="A119" s="88"/>
      <c r="B119" s="88"/>
      <c r="C119" s="88"/>
      <c r="D119" s="88"/>
      <c r="E119" s="88"/>
      <c r="F119" s="88"/>
      <c r="G119" s="2"/>
      <c r="H119" s="5"/>
      <c r="I119" s="82" t="s">
        <v>43</v>
      </c>
      <c r="J119" s="108" t="str">
        <f>IF($V$82="SW","GPU Slot",IF($V$82="DW","GPU Slot",""))</f>
        <v/>
      </c>
      <c r="K119" s="101"/>
      <c r="L119" s="55"/>
      <c r="M119" s="14"/>
      <c r="N119" s="14"/>
      <c r="O119" s="99"/>
      <c r="P119" s="14"/>
      <c r="Q119" s="14"/>
      <c r="R119" s="11"/>
      <c r="S119" s="11"/>
      <c r="T119" s="175"/>
    </row>
    <row r="120" spans="1:22" ht="12.75" x14ac:dyDescent="0.2">
      <c r="A120" s="88"/>
      <c r="B120" s="88"/>
      <c r="C120" s="88"/>
      <c r="D120" s="88"/>
      <c r="E120" s="88"/>
      <c r="F120" s="88"/>
      <c r="G120" s="2"/>
      <c r="H120" s="5"/>
      <c r="I120" s="83" t="s">
        <v>32</v>
      </c>
      <c r="J120" s="2"/>
      <c r="K120" s="47">
        <f>VLOOKUP($I120,TSL6_ALL,13,FALSE)</f>
        <v>0</v>
      </c>
      <c r="L120" s="22">
        <f>VLOOKUP($I120,TSL6_ALL,7,FALSE)</f>
        <v>0</v>
      </c>
      <c r="M120" s="14"/>
      <c r="N120" s="77">
        <f>R120+S120</f>
        <v>0</v>
      </c>
      <c r="O120" s="105"/>
      <c r="P120" s="14"/>
      <c r="Q120" s="109"/>
      <c r="R120" s="23">
        <f>VLOOKUP($I120,TSL6_ALL,10,FALSE)</f>
        <v>0</v>
      </c>
      <c r="S120" s="19">
        <f>VLOOKUP($I120,TSL6_ALL,11,FALSE)</f>
        <v>0</v>
      </c>
      <c r="T120" s="176">
        <f>VLOOKUP($I120,TSL6_ALL,12,FALSE)</f>
        <v>0</v>
      </c>
      <c r="U120" s="64"/>
      <c r="V120" s="58"/>
    </row>
    <row r="121" spans="1:22" ht="29.25" customHeight="1" x14ac:dyDescent="0.25">
      <c r="A121" s="88"/>
      <c r="B121" s="88"/>
      <c r="C121" s="88"/>
      <c r="D121" s="88"/>
      <c r="E121" s="88"/>
      <c r="F121" s="88"/>
      <c r="G121" s="2"/>
      <c r="H121" s="5"/>
      <c r="I121" s="55"/>
      <c r="J121" s="2"/>
      <c r="K121" s="101"/>
      <c r="L121" s="55"/>
      <c r="M121" s="14"/>
      <c r="N121" s="14"/>
      <c r="O121" s="99"/>
      <c r="P121" s="14"/>
      <c r="Q121" s="14"/>
      <c r="R121" s="15"/>
      <c r="S121" s="11"/>
      <c r="T121" s="175"/>
    </row>
    <row r="122" spans="1:22" ht="15.75" customHeight="1" x14ac:dyDescent="0.25">
      <c r="A122" s="88"/>
      <c r="B122" s="88"/>
      <c r="C122" s="88"/>
      <c r="D122" s="88"/>
      <c r="E122" s="88"/>
      <c r="F122" s="88"/>
      <c r="G122" s="233"/>
      <c r="H122" s="2"/>
      <c r="I122" s="234" t="s">
        <v>565</v>
      </c>
      <c r="J122" s="108"/>
      <c r="K122" s="101"/>
      <c r="L122" s="55"/>
      <c r="M122" s="14"/>
      <c r="N122" s="14"/>
      <c r="O122" s="99"/>
      <c r="P122" s="14"/>
      <c r="Q122" s="183"/>
      <c r="R122" s="16"/>
    </row>
    <row r="123" spans="1:22" ht="14.25" customHeight="1" x14ac:dyDescent="0.2">
      <c r="A123" s="88"/>
      <c r="B123" s="88"/>
      <c r="C123" s="88"/>
      <c r="D123" s="88"/>
      <c r="E123" s="88"/>
      <c r="F123" s="88"/>
      <c r="G123" s="233"/>
      <c r="H123" s="2"/>
      <c r="I123" s="235" t="str">
        <f>ConfTS4L6!A165</f>
        <v>SFP+ SR Optic for all SFP+ ports except high temp validation warning cards</v>
      </c>
      <c r="J123" s="2"/>
      <c r="K123" s="234" t="str">
        <f>VLOOKUP($I123,TS4L6_SFP,13,FALSE)</f>
        <v>TS4L6-OT10GB</v>
      </c>
      <c r="L123" s="81">
        <v>0</v>
      </c>
      <c r="M123" s="14"/>
      <c r="N123" s="77">
        <f>R123+S123</f>
        <v>0</v>
      </c>
      <c r="O123" s="99"/>
      <c r="P123" s="14"/>
      <c r="Q123" s="183"/>
      <c r="R123" s="236">
        <f>VLOOKUP($I123,TS4L6_SFP,10,FALSE)</f>
        <v>0</v>
      </c>
      <c r="S123" s="237">
        <f>VLOOKUP($I123,TS4L6_SFP,11,FALSE)*L123</f>
        <v>0</v>
      </c>
      <c r="T123" s="237" t="str">
        <f>IF(L123&gt;0,VLOOKUP($I123,TS4L6_SFP,12,FALSE),"")</f>
        <v/>
      </c>
    </row>
    <row r="124" spans="1:22" ht="15.75" customHeight="1" x14ac:dyDescent="0.25">
      <c r="A124" s="88"/>
      <c r="B124" s="88"/>
      <c r="C124" s="88"/>
      <c r="D124" s="88"/>
      <c r="E124" s="88"/>
      <c r="F124" s="88"/>
      <c r="G124" s="233"/>
      <c r="H124" s="2"/>
      <c r="I124" s="55"/>
      <c r="J124" s="2"/>
      <c r="K124" s="101"/>
      <c r="L124" s="55"/>
      <c r="M124" s="14"/>
      <c r="N124" s="14"/>
      <c r="O124" s="99"/>
      <c r="P124" s="14"/>
      <c r="Q124" s="183"/>
    </row>
    <row r="125" spans="1:22" ht="15.75" customHeight="1" x14ac:dyDescent="0.25">
      <c r="A125" s="88"/>
      <c r="B125" s="88"/>
      <c r="C125" s="88"/>
      <c r="D125" s="88"/>
      <c r="E125" s="88"/>
      <c r="F125" s="88"/>
      <c r="G125" s="233"/>
      <c r="H125" s="2"/>
      <c r="I125" s="234" t="s">
        <v>566</v>
      </c>
      <c r="J125" s="108"/>
      <c r="K125" s="101"/>
      <c r="L125" s="55"/>
      <c r="M125" s="14"/>
      <c r="N125" s="14"/>
      <c r="O125" s="99"/>
      <c r="P125" s="14"/>
      <c r="Q125" s="183"/>
      <c r="R125" s="16"/>
    </row>
    <row r="126" spans="1:22" x14ac:dyDescent="0.2">
      <c r="A126" s="88"/>
      <c r="B126" s="88"/>
      <c r="C126" s="88"/>
      <c r="D126" s="88"/>
      <c r="E126" s="88"/>
      <c r="F126" s="88"/>
      <c r="G126" s="233"/>
      <c r="H126" s="2"/>
      <c r="I126" s="235" t="str">
        <f>ConfTS4L6!A166</f>
        <v>SFP28 SR Optic, 25GbE, 85C, for all SFP28 ports</v>
      </c>
      <c r="J126" s="2"/>
      <c r="K126" s="234" t="str">
        <f>VLOOKUP($I126,TS4L6_SFP,13,FALSE)</f>
        <v>TS4L6-OT25GB</v>
      </c>
      <c r="L126" s="81">
        <v>0</v>
      </c>
      <c r="M126" s="14"/>
      <c r="N126" s="77">
        <f>R126+S126</f>
        <v>0</v>
      </c>
      <c r="O126" s="99"/>
      <c r="P126" s="14"/>
      <c r="Q126" s="183"/>
      <c r="R126" s="236">
        <f>VLOOKUP($I126,TS4L6_SFP,10,FALSE)</f>
        <v>0</v>
      </c>
      <c r="S126" s="237">
        <f>VLOOKUP($I126,TS4L6_SFP,11,FALSE)*L126</f>
        <v>0</v>
      </c>
      <c r="T126" s="237" t="str">
        <f>IF(L126&gt;0,VLOOKUP($I126,TS4L6_SFP,12,FALSE),"")</f>
        <v/>
      </c>
    </row>
    <row r="127" spans="1:22" ht="15.75" customHeight="1" x14ac:dyDescent="0.25">
      <c r="A127" s="88"/>
      <c r="B127" s="88"/>
      <c r="C127" s="88"/>
      <c r="D127" s="88"/>
      <c r="E127" s="88"/>
      <c r="F127" s="88"/>
      <c r="G127" s="233"/>
      <c r="H127" s="2"/>
      <c r="I127" s="55"/>
      <c r="J127" s="2"/>
      <c r="K127" s="101"/>
      <c r="L127" s="55"/>
      <c r="M127" s="14"/>
      <c r="N127" s="14"/>
      <c r="O127" s="99"/>
      <c r="P127" s="14"/>
      <c r="Q127" s="183"/>
    </row>
    <row r="128" spans="1:22" ht="15.75" customHeight="1" x14ac:dyDescent="0.25">
      <c r="A128" s="88"/>
      <c r="B128" s="88"/>
      <c r="C128" s="88"/>
      <c r="D128" s="88"/>
      <c r="E128" s="88"/>
      <c r="F128" s="88"/>
      <c r="G128" s="233"/>
      <c r="H128" s="2"/>
      <c r="I128" s="234" t="s">
        <v>44</v>
      </c>
      <c r="J128" s="108"/>
      <c r="K128" s="101"/>
      <c r="L128" s="55"/>
      <c r="M128" s="14"/>
      <c r="N128" s="14"/>
      <c r="O128" s="99"/>
      <c r="P128" s="14"/>
      <c r="Q128" s="183"/>
      <c r="R128" s="16"/>
    </row>
    <row r="129" spans="1:25" ht="14.25" customHeight="1" x14ac:dyDescent="0.2">
      <c r="A129" s="88"/>
      <c r="B129" s="88"/>
      <c r="C129" s="88"/>
      <c r="D129" s="88"/>
      <c r="E129" s="88"/>
      <c r="F129" s="88"/>
      <c r="G129" s="233"/>
      <c r="H129" s="2"/>
      <c r="I129" s="235" t="str">
        <f>ConfTS4L6!A167</f>
        <v>Dell EMC PowerEdge QSFP28 SR4 100GbE 85C optic</v>
      </c>
      <c r="J129" s="2"/>
      <c r="K129" s="234" t="str">
        <f>VLOOKUP($I129,TS4L6_SFP,13,FALSE)</f>
        <v>TS4L6-OT100GB</v>
      </c>
      <c r="L129" s="81">
        <v>0</v>
      </c>
      <c r="M129" s="14"/>
      <c r="N129" s="77">
        <f>R129+S129</f>
        <v>0</v>
      </c>
      <c r="O129" s="99"/>
      <c r="P129" s="14"/>
      <c r="Q129" s="183"/>
      <c r="R129" s="236">
        <f>VLOOKUP($I129,TS4L6_SFP,10,FALSE)</f>
        <v>0</v>
      </c>
      <c r="S129" s="237">
        <f>VLOOKUP($I129,TS4L6_SFP,11,FALSE)*L129</f>
        <v>0</v>
      </c>
      <c r="T129" s="237" t="str">
        <f>IF(L129&gt;0,VLOOKUP($I129,TS4L6_SFP,12,FALSE),"")</f>
        <v/>
      </c>
    </row>
    <row r="130" spans="1:25" ht="15.75" customHeight="1" x14ac:dyDescent="0.25">
      <c r="A130" s="88"/>
      <c r="B130" s="88"/>
      <c r="C130" s="88"/>
      <c r="D130" s="88"/>
      <c r="E130" s="88"/>
      <c r="F130" s="88"/>
      <c r="G130" s="233"/>
      <c r="H130" s="2"/>
      <c r="I130" s="55"/>
      <c r="J130" s="2"/>
      <c r="K130" s="101"/>
      <c r="L130" s="55"/>
      <c r="M130" s="14"/>
      <c r="N130" s="14"/>
      <c r="O130" s="99"/>
      <c r="P130" s="14"/>
      <c r="Q130" s="183"/>
    </row>
    <row r="131" spans="1:25" ht="15.75" customHeight="1" x14ac:dyDescent="0.25">
      <c r="A131" s="88"/>
      <c r="B131" s="88"/>
      <c r="C131" s="88"/>
      <c r="D131" s="88"/>
      <c r="E131" s="88"/>
      <c r="F131" s="88"/>
      <c r="G131" s="2"/>
      <c r="H131" s="5"/>
      <c r="I131" s="82" t="s">
        <v>46</v>
      </c>
      <c r="J131" s="305"/>
      <c r="K131" s="101"/>
      <c r="L131" s="55"/>
      <c r="M131" s="14"/>
      <c r="N131" s="14"/>
      <c r="O131" s="99"/>
      <c r="P131" s="14"/>
      <c r="Q131" s="14"/>
      <c r="R131" s="11"/>
      <c r="S131" s="11"/>
      <c r="T131" s="175"/>
    </row>
    <row r="132" spans="1:25" ht="16.5" customHeight="1" x14ac:dyDescent="0.2">
      <c r="A132" s="88"/>
      <c r="B132" s="88"/>
      <c r="C132" s="88"/>
      <c r="D132" s="88"/>
      <c r="E132" s="88"/>
      <c r="F132" s="88"/>
      <c r="G132" s="2"/>
      <c r="H132" s="5"/>
      <c r="I132" s="80" t="s">
        <v>47</v>
      </c>
      <c r="J132" s="305"/>
      <c r="K132" s="47" t="str">
        <f>VLOOKUP($I132,TS4L6_WARRANTY,13,FALSE)</f>
        <v/>
      </c>
      <c r="L132" s="22" t="str">
        <f>VLOOKUP($I132,TSL6_ALL,7,FALSE)</f>
        <v/>
      </c>
      <c r="M132" s="14"/>
      <c r="N132" s="77">
        <f>R132</f>
        <v>0</v>
      </c>
      <c r="O132" s="99"/>
      <c r="P132" s="14"/>
      <c r="Q132" s="14"/>
      <c r="R132" s="23">
        <f>VLOOKUP($I132,TS4L6_WARRANTY,10,FALSE)</f>
        <v>0</v>
      </c>
      <c r="S132" s="19">
        <f>VLOOKUP($I132,TS4L6_WARRANTY,11,FALSE)</f>
        <v>0</v>
      </c>
      <c r="T132" s="176" t="str">
        <f>VLOOKUP($I132,TSL6_ALL,12,FALSE)</f>
        <v/>
      </c>
    </row>
    <row r="133" spans="1:25" x14ac:dyDescent="0.25">
      <c r="A133" s="88"/>
      <c r="B133" s="88"/>
      <c r="C133" s="88"/>
      <c r="D133" s="88"/>
      <c r="E133" s="88"/>
      <c r="F133" s="88"/>
      <c r="G133" s="2"/>
      <c r="H133" s="5"/>
      <c r="I133" s="103"/>
      <c r="J133" s="2"/>
      <c r="K133" s="101"/>
      <c r="L133" s="55"/>
      <c r="M133" s="14"/>
      <c r="N133" s="14"/>
      <c r="O133" s="99"/>
      <c r="P133" s="14"/>
      <c r="Q133" s="14"/>
      <c r="R133" s="15"/>
      <c r="S133" s="11"/>
      <c r="T133" s="175"/>
    </row>
    <row r="134" spans="1:25" ht="15.75" customHeight="1" x14ac:dyDescent="0.25">
      <c r="A134" s="88"/>
      <c r="B134" s="88"/>
      <c r="C134" s="88"/>
      <c r="D134" s="88"/>
      <c r="E134" s="88"/>
      <c r="F134" s="88"/>
      <c r="G134" s="2"/>
      <c r="H134" s="5"/>
      <c r="I134" s="82" t="s">
        <v>48</v>
      </c>
      <c r="J134" s="305"/>
      <c r="K134" s="101"/>
      <c r="L134" s="188" t="str">
        <f>IF(AND(I135="Hard disk Retention 60 mesi",L132=""),"Selezionare Estensione di Garanzia 60 Mesi",IF(AND(L132=1,I135="Hard Disk Retention 36 mesi"),"Selezionare Hard Disk Retention 60 Mesi",""))</f>
        <v/>
      </c>
      <c r="M134" s="14"/>
      <c r="N134" s="14"/>
      <c r="O134" s="99"/>
      <c r="P134" s="14"/>
      <c r="Q134" s="14"/>
      <c r="R134" s="11"/>
      <c r="S134" s="11"/>
      <c r="T134" s="175"/>
    </row>
    <row r="135" spans="1:25" ht="16.5" customHeight="1" x14ac:dyDescent="0.25">
      <c r="A135" s="88"/>
      <c r="B135" s="88"/>
      <c r="C135" s="88"/>
      <c r="D135" s="88"/>
      <c r="E135" s="88"/>
      <c r="F135" s="88"/>
      <c r="G135" s="2"/>
      <c r="H135" s="5"/>
      <c r="I135" s="80" t="s">
        <v>32</v>
      </c>
      <c r="J135" s="305"/>
      <c r="K135" s="47" t="str">
        <f>VLOOKUP($I135,TS4L6_HDDRET,13,FALSE)</f>
        <v/>
      </c>
      <c r="L135" s="22" t="str">
        <f>IF(I135="","",1)</f>
        <v/>
      </c>
      <c r="M135" s="14"/>
      <c r="N135" s="77" t="str">
        <f>R135</f>
        <v/>
      </c>
      <c r="O135" s="99"/>
      <c r="P135" s="14"/>
      <c r="R135" s="23" t="str">
        <f>IFERROR(W135,VLOOKUP(I135,TS4L6_HDDRET,10,FALSE))</f>
        <v/>
      </c>
      <c r="S135" s="19">
        <f>IFERROR(X135,VLOOKUP(I135,TSL6_ALL,11,FALSE))</f>
        <v>0</v>
      </c>
      <c r="T135" s="176" t="str">
        <f>IFERROR(Y135,VLOOKUP(I135,TS4L6_HDDRET,12,FALSE))</f>
        <v/>
      </c>
      <c r="V135" s="7" t="e">
        <f>IF(L132+L135=2,VLOOKUP("Hard Disk Retention 60 mesi",TSL6_ALL,13,FALSE),VLOOKUP(I135,TSL6_ALL,13,FALSE))</f>
        <v>#VALUE!</v>
      </c>
      <c r="W135" s="7" t="e">
        <f>IF(L132+L135=2,VLOOKUP("Hard Disk Retention 60 mesi",TSL6_ALL,10,FALSE),VLOOKUP(I135,TSL6_ALL,10,FALSE))</f>
        <v>#VALUE!</v>
      </c>
      <c r="X135" s="7" t="e">
        <f>IF(L132+L135=2,VLOOKUP("Hard Disk Retention (60 mesi)",TSL6_ALL,11,FALSE),VLOOKUP(I135,TSL6_ALL,11,FALSE))</f>
        <v>#VALUE!</v>
      </c>
      <c r="Y135" s="7" t="e">
        <f>IF(L132+L135=2,VLOOKUP("Hard Disk Retention 60 mesi",TSL6_ALL,12,FALSE),VLOOKUP(I135,TSL6_ALL,12,FALSE))</f>
        <v>#VALUE!</v>
      </c>
    </row>
    <row r="136" spans="1:25" x14ac:dyDescent="0.25">
      <c r="A136" s="88"/>
      <c r="B136" s="88"/>
      <c r="C136" s="88"/>
      <c r="D136" s="88"/>
      <c r="E136" s="88"/>
      <c r="F136" s="88"/>
      <c r="G136" s="2"/>
      <c r="H136" s="5"/>
      <c r="I136" s="55"/>
      <c r="J136" s="55"/>
      <c r="K136" s="42"/>
      <c r="L136" s="55"/>
      <c r="M136" s="11"/>
      <c r="N136" s="14"/>
      <c r="O136" s="99"/>
      <c r="P136" s="14"/>
      <c r="Q136" s="14"/>
      <c r="R136" s="15"/>
      <c r="S136" s="11"/>
      <c r="T136" s="11"/>
    </row>
    <row r="137" spans="1:25" x14ac:dyDescent="0.25">
      <c r="A137" s="88"/>
      <c r="B137" s="88"/>
      <c r="C137" s="88"/>
      <c r="D137" s="88"/>
      <c r="E137" s="88"/>
      <c r="F137" s="88"/>
      <c r="G137" s="2"/>
      <c r="H137" s="5"/>
      <c r="I137" s="55"/>
      <c r="J137" s="55"/>
      <c r="K137" s="55"/>
      <c r="L137" s="55"/>
      <c r="M137" s="55"/>
      <c r="N137" s="55"/>
      <c r="O137" s="99"/>
      <c r="P137" s="14"/>
      <c r="R137" s="21"/>
    </row>
    <row r="138" spans="1:25" ht="25.5" customHeight="1" x14ac:dyDescent="0.25">
      <c r="A138" s="88"/>
      <c r="B138" s="88"/>
      <c r="C138" s="88"/>
      <c r="D138" s="88"/>
      <c r="E138" s="88"/>
      <c r="F138" s="88"/>
      <c r="G138" s="2"/>
      <c r="H138" s="5"/>
      <c r="I138" s="55"/>
      <c r="J138" s="55"/>
      <c r="K138" s="90" t="s">
        <v>49</v>
      </c>
      <c r="L138" s="91">
        <f>SUM(R13:R135)*L8</f>
        <v>0</v>
      </c>
      <c r="M138" s="55"/>
      <c r="N138" s="55"/>
      <c r="O138" s="99"/>
      <c r="P138" s="14"/>
      <c r="R138" s="181">
        <f>SUM(L105:L120)</f>
        <v>0</v>
      </c>
    </row>
    <row r="139" spans="1:25" x14ac:dyDescent="0.25">
      <c r="A139" s="88"/>
      <c r="B139" s="88"/>
      <c r="C139" s="88"/>
      <c r="D139" s="88"/>
      <c r="E139" s="88"/>
      <c r="F139" s="88"/>
      <c r="G139" s="2"/>
      <c r="H139" s="5"/>
      <c r="I139" s="55"/>
      <c r="J139" s="55"/>
      <c r="K139" s="92">
        <v>0.2</v>
      </c>
      <c r="L139" s="93">
        <f>SUM(S13:S135)*L8</f>
        <v>0</v>
      </c>
      <c r="N139" s="55"/>
      <c r="O139" s="99"/>
      <c r="P139" s="14"/>
      <c r="R139" s="21"/>
    </row>
    <row r="140" spans="1:25" x14ac:dyDescent="0.25">
      <c r="A140" s="88"/>
      <c r="B140" s="88"/>
      <c r="C140" s="88"/>
      <c r="D140" s="88"/>
      <c r="E140" s="88"/>
      <c r="F140" s="88"/>
      <c r="G140" s="2"/>
      <c r="H140" s="5"/>
      <c r="I140" s="55"/>
      <c r="J140" s="55"/>
      <c r="K140" s="94" t="s">
        <v>50</v>
      </c>
      <c r="L140" s="95">
        <f>SUM(L138:L139)</f>
        <v>0</v>
      </c>
      <c r="M140" s="14"/>
      <c r="N140" s="55"/>
      <c r="O140" s="99"/>
      <c r="P140" s="14"/>
      <c r="R140" s="21"/>
    </row>
    <row r="141" spans="1:25" ht="15.75" thickBot="1" x14ac:dyDescent="0.3">
      <c r="A141" s="88"/>
      <c r="B141" s="88"/>
      <c r="C141" s="88"/>
      <c r="D141" s="88"/>
      <c r="E141" s="88"/>
      <c r="F141" s="88"/>
      <c r="G141" s="2"/>
      <c r="H141" s="5"/>
      <c r="I141" s="55"/>
      <c r="J141" s="55"/>
      <c r="K141" s="55"/>
      <c r="L141" s="55"/>
      <c r="M141" s="55"/>
      <c r="N141" s="55"/>
      <c r="O141" s="99"/>
      <c r="P141" s="14"/>
      <c r="R141" s="21"/>
    </row>
    <row r="142" spans="1:25" ht="25.5" customHeight="1" thickBot="1" x14ac:dyDescent="0.3">
      <c r="A142" s="88"/>
      <c r="B142" s="88"/>
      <c r="C142" s="88"/>
      <c r="D142" s="88"/>
      <c r="E142" s="88"/>
      <c r="F142" s="88"/>
      <c r="G142" s="2"/>
      <c r="H142" s="5"/>
      <c r="I142" s="299" t="s">
        <v>51</v>
      </c>
      <c r="J142" s="300"/>
      <c r="K142" s="300"/>
      <c r="L142" s="301"/>
      <c r="M142" s="55"/>
      <c r="N142" s="55"/>
      <c r="O142" s="99"/>
      <c r="P142" s="14"/>
      <c r="R142" s="21"/>
    </row>
    <row r="143" spans="1:25" ht="15.75" customHeight="1" x14ac:dyDescent="0.25">
      <c r="A143" s="88"/>
      <c r="B143" s="88"/>
      <c r="C143" s="88"/>
      <c r="D143" s="88"/>
      <c r="E143" s="88"/>
      <c r="F143" s="88"/>
      <c r="G143" s="2"/>
      <c r="H143" s="5"/>
      <c r="I143" s="309"/>
      <c r="J143" s="310"/>
      <c r="K143" s="310"/>
      <c r="L143" s="311"/>
      <c r="M143" s="14"/>
      <c r="N143" s="11"/>
      <c r="O143" s="99"/>
      <c r="P143" s="14"/>
      <c r="Q143" s="11"/>
      <c r="R143" s="15"/>
      <c r="S143" s="11"/>
      <c r="T143" s="11"/>
    </row>
    <row r="144" spans="1:25" x14ac:dyDescent="0.25">
      <c r="A144" s="88"/>
      <c r="B144" s="88"/>
      <c r="C144" s="88"/>
      <c r="D144" s="88"/>
      <c r="E144" s="88"/>
      <c r="F144" s="88"/>
      <c r="G144" s="2"/>
      <c r="H144" s="5"/>
      <c r="I144" s="312"/>
      <c r="J144" s="313"/>
      <c r="K144" s="313"/>
      <c r="L144" s="314"/>
      <c r="M144" s="55"/>
      <c r="N144" s="55"/>
      <c r="O144" s="99"/>
      <c r="P144" s="14"/>
      <c r="R144" s="21"/>
    </row>
    <row r="145" spans="1:1022 1026:2046 2050:3070 3074:4094 4098:5118 5122:6142 6146:7166 7170:8190 8194:9214 9218:10238 10242:11262 11266:12286 12290:13310 13314:14334 14338:15358 15362:16382" ht="15.75" customHeight="1" x14ac:dyDescent="0.25">
      <c r="A145" s="88"/>
      <c r="B145" s="88"/>
      <c r="C145" s="88"/>
      <c r="D145" s="88"/>
      <c r="E145" s="88"/>
      <c r="F145" s="88"/>
      <c r="G145" s="2"/>
      <c r="H145" s="5"/>
      <c r="I145" s="312"/>
      <c r="J145" s="313"/>
      <c r="K145" s="313"/>
      <c r="L145" s="314"/>
      <c r="M145" s="14"/>
      <c r="N145" s="11"/>
      <c r="O145" s="99"/>
      <c r="P145" s="14"/>
      <c r="Q145" s="11"/>
      <c r="R145" s="15"/>
      <c r="S145" s="11"/>
      <c r="T145" s="11"/>
    </row>
    <row r="146" spans="1:1022 1026:2046 2050:3070 3074:4094 4098:5118 5122:6142 6146:7166 7170:8190 8194:9214 9218:10238 10242:11262 11266:12286 12290:13310 13314:14334 14338:15358 15362:16382" x14ac:dyDescent="0.25">
      <c r="A146" s="88"/>
      <c r="B146" s="88"/>
      <c r="C146" s="88"/>
      <c r="D146" s="88"/>
      <c r="E146" s="88"/>
      <c r="F146" s="88"/>
      <c r="G146" s="2"/>
      <c r="H146" s="5"/>
      <c r="I146" s="312"/>
      <c r="J146" s="313"/>
      <c r="K146" s="313"/>
      <c r="L146" s="314"/>
      <c r="M146" s="55"/>
      <c r="N146" s="55"/>
      <c r="O146" s="99"/>
      <c r="P146" s="14"/>
      <c r="R146" s="21"/>
    </row>
    <row r="147" spans="1:1022 1026:2046 2050:3070 3074:4094 4098:5118 5122:6142 6146:7166 7170:8190 8194:9214 9218:10238 10242:11262 11266:12286 12290:13310 13314:14334 14338:15358 15362:16382" ht="15.75" customHeight="1" x14ac:dyDescent="0.25">
      <c r="A147" s="88"/>
      <c r="B147" s="88"/>
      <c r="C147" s="88"/>
      <c r="D147" s="88"/>
      <c r="E147" s="88"/>
      <c r="F147" s="88"/>
      <c r="G147" s="2"/>
      <c r="H147" s="5"/>
      <c r="I147" s="312"/>
      <c r="J147" s="313"/>
      <c r="K147" s="313"/>
      <c r="L147" s="314"/>
      <c r="M147" s="14"/>
      <c r="N147" s="11"/>
      <c r="O147" s="99"/>
      <c r="P147" s="14"/>
      <c r="Q147" s="11"/>
      <c r="R147" s="15"/>
      <c r="S147" s="11"/>
      <c r="T147" s="11"/>
    </row>
    <row r="148" spans="1:1022 1026:2046 2050:3070 3074:4094 4098:5118 5122:6142 6146:7166 7170:8190 8194:9214 9218:10238 10242:11262 11266:12286 12290:13310 13314:14334 14338:15358 15362:16382" x14ac:dyDescent="0.25">
      <c r="A148" s="88"/>
      <c r="B148" s="88"/>
      <c r="C148" s="88"/>
      <c r="D148" s="88"/>
      <c r="E148" s="88"/>
      <c r="F148" s="88"/>
      <c r="G148" s="2"/>
      <c r="H148" s="5"/>
      <c r="I148" s="312"/>
      <c r="J148" s="313"/>
      <c r="K148" s="313"/>
      <c r="L148" s="314"/>
      <c r="M148" s="55"/>
      <c r="N148" s="55"/>
      <c r="O148" s="99"/>
      <c r="P148" s="14"/>
      <c r="R148" s="21"/>
    </row>
    <row r="149" spans="1:1022 1026:2046 2050:3070 3074:4094 4098:5118 5122:6142 6146:7166 7170:8190 8194:9214 9218:10238 10242:11262 11266:12286 12290:13310 13314:14334 14338:15358 15362:16382" s="34" customFormat="1" x14ac:dyDescent="0.2">
      <c r="A149" s="88"/>
      <c r="B149" s="88"/>
      <c r="C149" s="88"/>
      <c r="D149" s="88"/>
      <c r="E149" s="88"/>
      <c r="F149" s="88"/>
      <c r="G149" s="55"/>
      <c r="H149" s="126"/>
      <c r="I149" s="312"/>
      <c r="J149" s="313"/>
      <c r="K149" s="313"/>
      <c r="L149" s="314"/>
      <c r="M149" s="55"/>
      <c r="N149" s="55"/>
      <c r="O149" s="127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</row>
    <row r="150" spans="1:1022 1026:2046 2050:3070 3074:4094 4098:5118 5122:6142 6146:7166 7170:8190 8194:9214 9218:10238 10242:11262 11266:12286 12290:13310 13314:14334 14338:15358 15362:16382" s="34" customFormat="1" x14ac:dyDescent="0.25">
      <c r="A150" s="88"/>
      <c r="B150" s="88"/>
      <c r="C150" s="88"/>
      <c r="D150" s="88"/>
      <c r="E150" s="88"/>
      <c r="F150" s="88"/>
      <c r="G150" s="55"/>
      <c r="H150" s="126"/>
      <c r="I150" s="312"/>
      <c r="J150" s="313"/>
      <c r="K150" s="313"/>
      <c r="L150" s="314"/>
      <c r="M150" s="55"/>
      <c r="N150" s="11"/>
      <c r="O150" s="127"/>
      <c r="P150" s="55"/>
      <c r="Q150" s="55"/>
      <c r="R150" s="11"/>
      <c r="S150" s="55"/>
      <c r="T150" s="55"/>
      <c r="U150" s="55"/>
      <c r="V150" s="11"/>
      <c r="W150" s="55"/>
      <c r="X150" s="55"/>
      <c r="Y150" s="55"/>
      <c r="Z150" s="11"/>
      <c r="AA150" s="55"/>
      <c r="AB150" s="55"/>
      <c r="AC150" s="55"/>
      <c r="AD150" s="11"/>
      <c r="AE150" s="55"/>
      <c r="AF150" s="55"/>
      <c r="AG150" s="55"/>
      <c r="AH150" s="11"/>
      <c r="AI150" s="55"/>
      <c r="AJ150" s="55"/>
      <c r="AK150" s="55"/>
      <c r="AL150" s="11"/>
      <c r="AM150" s="55"/>
      <c r="AP150" s="16"/>
      <c r="AT150" s="16"/>
      <c r="AX150" s="16"/>
      <c r="BB150" s="16"/>
      <c r="BF150" s="16"/>
      <c r="BJ150" s="16"/>
      <c r="BN150" s="16"/>
      <c r="BR150" s="16"/>
      <c r="BV150" s="16"/>
      <c r="BZ150" s="16"/>
      <c r="CD150" s="16"/>
      <c r="CH150" s="16"/>
      <c r="CL150" s="16"/>
      <c r="CP150" s="16"/>
      <c r="CT150" s="16"/>
      <c r="CX150" s="16"/>
      <c r="DB150" s="16"/>
      <c r="DF150" s="16"/>
      <c r="DJ150" s="16"/>
      <c r="DN150" s="16"/>
      <c r="DR150" s="16"/>
      <c r="DV150" s="16"/>
      <c r="DZ150" s="16"/>
      <c r="ED150" s="16"/>
      <c r="EH150" s="16"/>
      <c r="EL150" s="16"/>
      <c r="EP150" s="16"/>
      <c r="ET150" s="16"/>
      <c r="EX150" s="16"/>
      <c r="FB150" s="16"/>
      <c r="FF150" s="16"/>
      <c r="FJ150" s="16"/>
      <c r="FN150" s="16"/>
      <c r="FR150" s="16"/>
      <c r="FV150" s="16"/>
      <c r="FZ150" s="16"/>
      <c r="GD150" s="16"/>
      <c r="GH150" s="16"/>
      <c r="GL150" s="16"/>
      <c r="GP150" s="16"/>
      <c r="GT150" s="16"/>
      <c r="GX150" s="16"/>
      <c r="HB150" s="16"/>
      <c r="HF150" s="16"/>
      <c r="HJ150" s="16"/>
      <c r="HN150" s="16"/>
      <c r="HR150" s="16"/>
      <c r="HV150" s="16"/>
      <c r="HZ150" s="16"/>
      <c r="ID150" s="16"/>
      <c r="IH150" s="16"/>
      <c r="IL150" s="16"/>
      <c r="IP150" s="16"/>
      <c r="IT150" s="16"/>
      <c r="IX150" s="16"/>
      <c r="JB150" s="16"/>
      <c r="JF150" s="16"/>
      <c r="JJ150" s="16"/>
      <c r="JN150" s="16"/>
      <c r="JR150" s="16"/>
      <c r="JV150" s="16"/>
      <c r="JZ150" s="16"/>
      <c r="KD150" s="16"/>
      <c r="KH150" s="16"/>
      <c r="KL150" s="16"/>
      <c r="KP150" s="16"/>
      <c r="KT150" s="16"/>
      <c r="KX150" s="16"/>
      <c r="LB150" s="16"/>
      <c r="LF150" s="16"/>
      <c r="LJ150" s="16"/>
      <c r="LN150" s="16"/>
      <c r="LR150" s="16"/>
      <c r="LV150" s="16"/>
      <c r="LZ150" s="16"/>
      <c r="MD150" s="16"/>
      <c r="MH150" s="16"/>
      <c r="ML150" s="16"/>
      <c r="MP150" s="16"/>
      <c r="MT150" s="16"/>
      <c r="MX150" s="16"/>
      <c r="NB150" s="16"/>
      <c r="NF150" s="16"/>
      <c r="NJ150" s="16"/>
      <c r="NN150" s="16"/>
      <c r="NR150" s="16"/>
      <c r="NV150" s="16"/>
      <c r="NZ150" s="16"/>
      <c r="OD150" s="16"/>
      <c r="OH150" s="16"/>
      <c r="OL150" s="16"/>
      <c r="OP150" s="16"/>
      <c r="OT150" s="16"/>
      <c r="OX150" s="16"/>
      <c r="PB150" s="16"/>
      <c r="PF150" s="16"/>
      <c r="PJ150" s="16"/>
      <c r="PN150" s="16"/>
      <c r="PR150" s="16"/>
      <c r="PV150" s="16"/>
      <c r="PZ150" s="16"/>
      <c r="QD150" s="16"/>
      <c r="QH150" s="16"/>
      <c r="QL150" s="16"/>
      <c r="QP150" s="16"/>
      <c r="QT150" s="16"/>
      <c r="QX150" s="16"/>
      <c r="RB150" s="16"/>
      <c r="RF150" s="16"/>
      <c r="RJ150" s="16"/>
      <c r="RN150" s="16"/>
      <c r="RR150" s="16"/>
      <c r="RV150" s="16"/>
      <c r="RZ150" s="16"/>
      <c r="SD150" s="16"/>
      <c r="SH150" s="16"/>
      <c r="SL150" s="16"/>
      <c r="SP150" s="16"/>
      <c r="ST150" s="16"/>
      <c r="SX150" s="16"/>
      <c r="TB150" s="16"/>
      <c r="TF150" s="16"/>
      <c r="TJ150" s="16"/>
      <c r="TN150" s="16"/>
      <c r="TR150" s="16"/>
      <c r="TV150" s="16"/>
      <c r="TZ150" s="16"/>
      <c r="UD150" s="16"/>
      <c r="UH150" s="16"/>
      <c r="UL150" s="16"/>
      <c r="UP150" s="16"/>
      <c r="UT150" s="16"/>
      <c r="UX150" s="16"/>
      <c r="VB150" s="16"/>
      <c r="VF150" s="16"/>
      <c r="VJ150" s="16"/>
      <c r="VN150" s="16"/>
      <c r="VR150" s="16"/>
      <c r="VV150" s="16"/>
      <c r="VZ150" s="16"/>
      <c r="WD150" s="16"/>
      <c r="WH150" s="16"/>
      <c r="WL150" s="16"/>
      <c r="WP150" s="16"/>
      <c r="WT150" s="16"/>
      <c r="WX150" s="16"/>
      <c r="XB150" s="16"/>
      <c r="XF150" s="16"/>
      <c r="XJ150" s="16"/>
      <c r="XN150" s="16"/>
      <c r="XR150" s="16"/>
      <c r="XV150" s="16"/>
      <c r="XZ150" s="16"/>
      <c r="YD150" s="16"/>
      <c r="YH150" s="16"/>
      <c r="YL150" s="16"/>
      <c r="YP150" s="16"/>
      <c r="YT150" s="16"/>
      <c r="YX150" s="16"/>
      <c r="ZB150" s="16"/>
      <c r="ZF150" s="16"/>
      <c r="ZJ150" s="16"/>
      <c r="ZN150" s="16"/>
      <c r="ZR150" s="16"/>
      <c r="ZV150" s="16"/>
      <c r="ZZ150" s="16"/>
      <c r="AAD150" s="16"/>
      <c r="AAH150" s="16"/>
      <c r="AAL150" s="16"/>
      <c r="AAP150" s="16"/>
      <c r="AAT150" s="16"/>
      <c r="AAX150" s="16"/>
      <c r="ABB150" s="16"/>
      <c r="ABF150" s="16"/>
      <c r="ABJ150" s="16"/>
      <c r="ABN150" s="16"/>
      <c r="ABR150" s="16"/>
      <c r="ABV150" s="16"/>
      <c r="ABZ150" s="16"/>
      <c r="ACD150" s="16"/>
      <c r="ACH150" s="16"/>
      <c r="ACL150" s="16"/>
      <c r="ACP150" s="16"/>
      <c r="ACT150" s="16"/>
      <c r="ACX150" s="16"/>
      <c r="ADB150" s="16"/>
      <c r="ADF150" s="16"/>
      <c r="ADJ150" s="16"/>
      <c r="ADN150" s="16"/>
      <c r="ADR150" s="16"/>
      <c r="ADV150" s="16"/>
      <c r="ADZ150" s="16"/>
      <c r="AED150" s="16"/>
      <c r="AEH150" s="16"/>
      <c r="AEL150" s="16"/>
      <c r="AEP150" s="16"/>
      <c r="AET150" s="16"/>
      <c r="AEX150" s="16"/>
      <c r="AFB150" s="16"/>
      <c r="AFF150" s="16"/>
      <c r="AFJ150" s="16"/>
      <c r="AFN150" s="16"/>
      <c r="AFR150" s="16"/>
      <c r="AFV150" s="16"/>
      <c r="AFZ150" s="16"/>
      <c r="AGD150" s="16"/>
      <c r="AGH150" s="16"/>
      <c r="AGL150" s="16"/>
      <c r="AGP150" s="16"/>
      <c r="AGT150" s="16"/>
      <c r="AGX150" s="16"/>
      <c r="AHB150" s="16"/>
      <c r="AHF150" s="16"/>
      <c r="AHJ150" s="16"/>
      <c r="AHN150" s="16"/>
      <c r="AHR150" s="16"/>
      <c r="AHV150" s="16"/>
      <c r="AHZ150" s="16"/>
      <c r="AID150" s="16"/>
      <c r="AIH150" s="16"/>
      <c r="AIL150" s="16"/>
      <c r="AIP150" s="16"/>
      <c r="AIT150" s="16"/>
      <c r="AIX150" s="16"/>
      <c r="AJB150" s="16"/>
      <c r="AJF150" s="16"/>
      <c r="AJJ150" s="16"/>
      <c r="AJN150" s="16"/>
      <c r="AJR150" s="16"/>
      <c r="AJV150" s="16"/>
      <c r="AJZ150" s="16"/>
      <c r="AKD150" s="16"/>
      <c r="AKH150" s="16"/>
      <c r="AKL150" s="16"/>
      <c r="AKP150" s="16"/>
      <c r="AKT150" s="16"/>
      <c r="AKX150" s="16"/>
      <c r="ALB150" s="16"/>
      <c r="ALF150" s="16"/>
      <c r="ALJ150" s="16"/>
      <c r="ALN150" s="16"/>
      <c r="ALR150" s="16"/>
      <c r="ALV150" s="16"/>
      <c r="ALZ150" s="16"/>
      <c r="AMD150" s="16"/>
      <c r="AMH150" s="16"/>
      <c r="AML150" s="16"/>
      <c r="AMP150" s="16"/>
      <c r="AMT150" s="16"/>
      <c r="AMX150" s="16"/>
      <c r="ANB150" s="16"/>
      <c r="ANF150" s="16"/>
      <c r="ANJ150" s="16"/>
      <c r="ANN150" s="16"/>
      <c r="ANR150" s="16"/>
      <c r="ANV150" s="16"/>
      <c r="ANZ150" s="16"/>
      <c r="AOD150" s="16"/>
      <c r="AOH150" s="16"/>
      <c r="AOL150" s="16"/>
      <c r="AOP150" s="16"/>
      <c r="AOT150" s="16"/>
      <c r="AOX150" s="16"/>
      <c r="APB150" s="16"/>
      <c r="APF150" s="16"/>
      <c r="APJ150" s="16"/>
      <c r="APN150" s="16"/>
      <c r="APR150" s="16"/>
      <c r="APV150" s="16"/>
      <c r="APZ150" s="16"/>
      <c r="AQD150" s="16"/>
      <c r="AQH150" s="16"/>
      <c r="AQL150" s="16"/>
      <c r="AQP150" s="16"/>
      <c r="AQT150" s="16"/>
      <c r="AQX150" s="16"/>
      <c r="ARB150" s="16"/>
      <c r="ARF150" s="16"/>
      <c r="ARJ150" s="16"/>
      <c r="ARN150" s="16"/>
      <c r="ARR150" s="16"/>
      <c r="ARV150" s="16"/>
      <c r="ARZ150" s="16"/>
      <c r="ASD150" s="16"/>
      <c r="ASH150" s="16"/>
      <c r="ASL150" s="16"/>
      <c r="ASP150" s="16"/>
      <c r="AST150" s="16"/>
      <c r="ASX150" s="16"/>
      <c r="ATB150" s="16"/>
      <c r="ATF150" s="16"/>
      <c r="ATJ150" s="16"/>
      <c r="ATN150" s="16"/>
      <c r="ATR150" s="16"/>
      <c r="ATV150" s="16"/>
      <c r="ATZ150" s="16"/>
      <c r="AUD150" s="16"/>
      <c r="AUH150" s="16"/>
      <c r="AUL150" s="16"/>
      <c r="AUP150" s="16"/>
      <c r="AUT150" s="16"/>
      <c r="AUX150" s="16"/>
      <c r="AVB150" s="16"/>
      <c r="AVF150" s="16"/>
      <c r="AVJ150" s="16"/>
      <c r="AVN150" s="16"/>
      <c r="AVR150" s="16"/>
      <c r="AVV150" s="16"/>
      <c r="AVZ150" s="16"/>
      <c r="AWD150" s="16"/>
      <c r="AWH150" s="16"/>
      <c r="AWL150" s="16"/>
      <c r="AWP150" s="16"/>
      <c r="AWT150" s="16"/>
      <c r="AWX150" s="16"/>
      <c r="AXB150" s="16"/>
      <c r="AXF150" s="16"/>
      <c r="AXJ150" s="16"/>
      <c r="AXN150" s="16"/>
      <c r="AXR150" s="16"/>
      <c r="AXV150" s="16"/>
      <c r="AXZ150" s="16"/>
      <c r="AYD150" s="16"/>
      <c r="AYH150" s="16"/>
      <c r="AYL150" s="16"/>
      <c r="AYP150" s="16"/>
      <c r="AYT150" s="16"/>
      <c r="AYX150" s="16"/>
      <c r="AZB150" s="16"/>
      <c r="AZF150" s="16"/>
      <c r="AZJ150" s="16"/>
      <c r="AZN150" s="16"/>
      <c r="AZR150" s="16"/>
      <c r="AZV150" s="16"/>
      <c r="AZZ150" s="16"/>
      <c r="BAD150" s="16"/>
      <c r="BAH150" s="16"/>
      <c r="BAL150" s="16"/>
      <c r="BAP150" s="16"/>
      <c r="BAT150" s="16"/>
      <c r="BAX150" s="16"/>
      <c r="BBB150" s="16"/>
      <c r="BBF150" s="16"/>
      <c r="BBJ150" s="16"/>
      <c r="BBN150" s="16"/>
      <c r="BBR150" s="16"/>
      <c r="BBV150" s="16"/>
      <c r="BBZ150" s="16"/>
      <c r="BCD150" s="16"/>
      <c r="BCH150" s="16"/>
      <c r="BCL150" s="16"/>
      <c r="BCP150" s="16"/>
      <c r="BCT150" s="16"/>
      <c r="BCX150" s="16"/>
      <c r="BDB150" s="16"/>
      <c r="BDF150" s="16"/>
      <c r="BDJ150" s="16"/>
      <c r="BDN150" s="16"/>
      <c r="BDR150" s="16"/>
      <c r="BDV150" s="16"/>
      <c r="BDZ150" s="16"/>
      <c r="BED150" s="16"/>
      <c r="BEH150" s="16"/>
      <c r="BEL150" s="16"/>
      <c r="BEP150" s="16"/>
      <c r="BET150" s="16"/>
      <c r="BEX150" s="16"/>
      <c r="BFB150" s="16"/>
      <c r="BFF150" s="16"/>
      <c r="BFJ150" s="16"/>
      <c r="BFN150" s="16"/>
      <c r="BFR150" s="16"/>
      <c r="BFV150" s="16"/>
      <c r="BFZ150" s="16"/>
      <c r="BGD150" s="16"/>
      <c r="BGH150" s="16"/>
      <c r="BGL150" s="16"/>
      <c r="BGP150" s="16"/>
      <c r="BGT150" s="16"/>
      <c r="BGX150" s="16"/>
      <c r="BHB150" s="16"/>
      <c r="BHF150" s="16"/>
      <c r="BHJ150" s="16"/>
      <c r="BHN150" s="16"/>
      <c r="BHR150" s="16"/>
      <c r="BHV150" s="16"/>
      <c r="BHZ150" s="16"/>
      <c r="BID150" s="16"/>
      <c r="BIH150" s="16"/>
      <c r="BIL150" s="16"/>
      <c r="BIP150" s="16"/>
      <c r="BIT150" s="16"/>
      <c r="BIX150" s="16"/>
      <c r="BJB150" s="16"/>
      <c r="BJF150" s="16"/>
      <c r="BJJ150" s="16"/>
      <c r="BJN150" s="16"/>
      <c r="BJR150" s="16"/>
      <c r="BJV150" s="16"/>
      <c r="BJZ150" s="16"/>
      <c r="BKD150" s="16"/>
      <c r="BKH150" s="16"/>
      <c r="BKL150" s="16"/>
      <c r="BKP150" s="16"/>
      <c r="BKT150" s="16"/>
      <c r="BKX150" s="16"/>
      <c r="BLB150" s="16"/>
      <c r="BLF150" s="16"/>
      <c r="BLJ150" s="16"/>
      <c r="BLN150" s="16"/>
      <c r="BLR150" s="16"/>
      <c r="BLV150" s="16"/>
      <c r="BLZ150" s="16"/>
      <c r="BMD150" s="16"/>
      <c r="BMH150" s="16"/>
      <c r="BML150" s="16"/>
      <c r="BMP150" s="16"/>
      <c r="BMT150" s="16"/>
      <c r="BMX150" s="16"/>
      <c r="BNB150" s="16"/>
      <c r="BNF150" s="16"/>
      <c r="BNJ150" s="16"/>
      <c r="BNN150" s="16"/>
      <c r="BNR150" s="16"/>
      <c r="BNV150" s="16"/>
      <c r="BNZ150" s="16"/>
      <c r="BOD150" s="16"/>
      <c r="BOH150" s="16"/>
      <c r="BOL150" s="16"/>
      <c r="BOP150" s="16"/>
      <c r="BOT150" s="16"/>
      <c r="BOX150" s="16"/>
      <c r="BPB150" s="16"/>
      <c r="BPF150" s="16"/>
      <c r="BPJ150" s="16"/>
      <c r="BPN150" s="16"/>
      <c r="BPR150" s="16"/>
      <c r="BPV150" s="16"/>
      <c r="BPZ150" s="16"/>
      <c r="BQD150" s="16"/>
      <c r="BQH150" s="16"/>
      <c r="BQL150" s="16"/>
      <c r="BQP150" s="16"/>
      <c r="BQT150" s="16"/>
      <c r="BQX150" s="16"/>
      <c r="BRB150" s="16"/>
      <c r="BRF150" s="16"/>
      <c r="BRJ150" s="16"/>
      <c r="BRN150" s="16"/>
      <c r="BRR150" s="16"/>
      <c r="BRV150" s="16"/>
      <c r="BRZ150" s="16"/>
      <c r="BSD150" s="16"/>
      <c r="BSH150" s="16"/>
      <c r="BSL150" s="16"/>
      <c r="BSP150" s="16"/>
      <c r="BST150" s="16"/>
      <c r="BSX150" s="16"/>
      <c r="BTB150" s="16"/>
      <c r="BTF150" s="16"/>
      <c r="BTJ150" s="16"/>
      <c r="BTN150" s="16"/>
      <c r="BTR150" s="16"/>
      <c r="BTV150" s="16"/>
      <c r="BTZ150" s="16"/>
      <c r="BUD150" s="16"/>
      <c r="BUH150" s="16"/>
      <c r="BUL150" s="16"/>
      <c r="BUP150" s="16"/>
      <c r="BUT150" s="16"/>
      <c r="BUX150" s="16"/>
      <c r="BVB150" s="16"/>
      <c r="BVF150" s="16"/>
      <c r="BVJ150" s="16"/>
      <c r="BVN150" s="16"/>
      <c r="BVR150" s="16"/>
      <c r="BVV150" s="16"/>
      <c r="BVZ150" s="16"/>
      <c r="BWD150" s="16"/>
      <c r="BWH150" s="16"/>
      <c r="BWL150" s="16"/>
      <c r="BWP150" s="16"/>
      <c r="BWT150" s="16"/>
      <c r="BWX150" s="16"/>
      <c r="BXB150" s="16"/>
      <c r="BXF150" s="16"/>
      <c r="BXJ150" s="16"/>
      <c r="BXN150" s="16"/>
      <c r="BXR150" s="16"/>
      <c r="BXV150" s="16"/>
      <c r="BXZ150" s="16"/>
      <c r="BYD150" s="16"/>
      <c r="BYH150" s="16"/>
      <c r="BYL150" s="16"/>
      <c r="BYP150" s="16"/>
      <c r="BYT150" s="16"/>
      <c r="BYX150" s="16"/>
      <c r="BZB150" s="16"/>
      <c r="BZF150" s="16"/>
      <c r="BZJ150" s="16"/>
      <c r="BZN150" s="16"/>
      <c r="BZR150" s="16"/>
      <c r="BZV150" s="16"/>
      <c r="BZZ150" s="16"/>
      <c r="CAD150" s="16"/>
      <c r="CAH150" s="16"/>
      <c r="CAL150" s="16"/>
      <c r="CAP150" s="16"/>
      <c r="CAT150" s="16"/>
      <c r="CAX150" s="16"/>
      <c r="CBB150" s="16"/>
      <c r="CBF150" s="16"/>
      <c r="CBJ150" s="16"/>
      <c r="CBN150" s="16"/>
      <c r="CBR150" s="16"/>
      <c r="CBV150" s="16"/>
      <c r="CBZ150" s="16"/>
      <c r="CCD150" s="16"/>
      <c r="CCH150" s="16"/>
      <c r="CCL150" s="16"/>
      <c r="CCP150" s="16"/>
      <c r="CCT150" s="16"/>
      <c r="CCX150" s="16"/>
      <c r="CDB150" s="16"/>
      <c r="CDF150" s="16"/>
      <c r="CDJ150" s="16"/>
      <c r="CDN150" s="16"/>
      <c r="CDR150" s="16"/>
      <c r="CDV150" s="16"/>
      <c r="CDZ150" s="16"/>
      <c r="CED150" s="16"/>
      <c r="CEH150" s="16"/>
      <c r="CEL150" s="16"/>
      <c r="CEP150" s="16"/>
      <c r="CET150" s="16"/>
      <c r="CEX150" s="16"/>
      <c r="CFB150" s="16"/>
      <c r="CFF150" s="16"/>
      <c r="CFJ150" s="16"/>
      <c r="CFN150" s="16"/>
      <c r="CFR150" s="16"/>
      <c r="CFV150" s="16"/>
      <c r="CFZ150" s="16"/>
      <c r="CGD150" s="16"/>
      <c r="CGH150" s="16"/>
      <c r="CGL150" s="16"/>
      <c r="CGP150" s="16"/>
      <c r="CGT150" s="16"/>
      <c r="CGX150" s="16"/>
      <c r="CHB150" s="16"/>
      <c r="CHF150" s="16"/>
      <c r="CHJ150" s="16"/>
      <c r="CHN150" s="16"/>
      <c r="CHR150" s="16"/>
      <c r="CHV150" s="16"/>
      <c r="CHZ150" s="16"/>
      <c r="CID150" s="16"/>
      <c r="CIH150" s="16"/>
      <c r="CIL150" s="16"/>
      <c r="CIP150" s="16"/>
      <c r="CIT150" s="16"/>
      <c r="CIX150" s="16"/>
      <c r="CJB150" s="16"/>
      <c r="CJF150" s="16"/>
      <c r="CJJ150" s="16"/>
      <c r="CJN150" s="16"/>
      <c r="CJR150" s="16"/>
      <c r="CJV150" s="16"/>
      <c r="CJZ150" s="16"/>
      <c r="CKD150" s="16"/>
      <c r="CKH150" s="16"/>
      <c r="CKL150" s="16"/>
      <c r="CKP150" s="16"/>
      <c r="CKT150" s="16"/>
      <c r="CKX150" s="16"/>
      <c r="CLB150" s="16"/>
      <c r="CLF150" s="16"/>
      <c r="CLJ150" s="16"/>
      <c r="CLN150" s="16"/>
      <c r="CLR150" s="16"/>
      <c r="CLV150" s="16"/>
      <c r="CLZ150" s="16"/>
      <c r="CMD150" s="16"/>
      <c r="CMH150" s="16"/>
      <c r="CML150" s="16"/>
      <c r="CMP150" s="16"/>
      <c r="CMT150" s="16"/>
      <c r="CMX150" s="16"/>
      <c r="CNB150" s="16"/>
      <c r="CNF150" s="16"/>
      <c r="CNJ150" s="16"/>
      <c r="CNN150" s="16"/>
      <c r="CNR150" s="16"/>
      <c r="CNV150" s="16"/>
      <c r="CNZ150" s="16"/>
      <c r="COD150" s="16"/>
      <c r="COH150" s="16"/>
      <c r="COL150" s="16"/>
      <c r="COP150" s="16"/>
      <c r="COT150" s="16"/>
      <c r="COX150" s="16"/>
      <c r="CPB150" s="16"/>
      <c r="CPF150" s="16"/>
      <c r="CPJ150" s="16"/>
      <c r="CPN150" s="16"/>
      <c r="CPR150" s="16"/>
      <c r="CPV150" s="16"/>
      <c r="CPZ150" s="16"/>
      <c r="CQD150" s="16"/>
      <c r="CQH150" s="16"/>
      <c r="CQL150" s="16"/>
      <c r="CQP150" s="16"/>
      <c r="CQT150" s="16"/>
      <c r="CQX150" s="16"/>
      <c r="CRB150" s="16"/>
      <c r="CRF150" s="16"/>
      <c r="CRJ150" s="16"/>
      <c r="CRN150" s="16"/>
      <c r="CRR150" s="16"/>
      <c r="CRV150" s="16"/>
      <c r="CRZ150" s="16"/>
      <c r="CSD150" s="16"/>
      <c r="CSH150" s="16"/>
      <c r="CSL150" s="16"/>
      <c r="CSP150" s="16"/>
      <c r="CST150" s="16"/>
      <c r="CSX150" s="16"/>
      <c r="CTB150" s="16"/>
      <c r="CTF150" s="16"/>
      <c r="CTJ150" s="16"/>
      <c r="CTN150" s="16"/>
      <c r="CTR150" s="16"/>
      <c r="CTV150" s="16"/>
      <c r="CTZ150" s="16"/>
      <c r="CUD150" s="16"/>
      <c r="CUH150" s="16"/>
      <c r="CUL150" s="16"/>
      <c r="CUP150" s="16"/>
      <c r="CUT150" s="16"/>
      <c r="CUX150" s="16"/>
      <c r="CVB150" s="16"/>
      <c r="CVF150" s="16"/>
      <c r="CVJ150" s="16"/>
      <c r="CVN150" s="16"/>
      <c r="CVR150" s="16"/>
      <c r="CVV150" s="16"/>
      <c r="CVZ150" s="16"/>
      <c r="CWD150" s="16"/>
      <c r="CWH150" s="16"/>
      <c r="CWL150" s="16"/>
      <c r="CWP150" s="16"/>
      <c r="CWT150" s="16"/>
      <c r="CWX150" s="16"/>
      <c r="CXB150" s="16"/>
      <c r="CXF150" s="16"/>
      <c r="CXJ150" s="16"/>
      <c r="CXN150" s="16"/>
      <c r="CXR150" s="16"/>
      <c r="CXV150" s="16"/>
      <c r="CXZ150" s="16"/>
      <c r="CYD150" s="16"/>
      <c r="CYH150" s="16"/>
      <c r="CYL150" s="16"/>
      <c r="CYP150" s="16"/>
      <c r="CYT150" s="16"/>
      <c r="CYX150" s="16"/>
      <c r="CZB150" s="16"/>
      <c r="CZF150" s="16"/>
      <c r="CZJ150" s="16"/>
      <c r="CZN150" s="16"/>
      <c r="CZR150" s="16"/>
      <c r="CZV150" s="16"/>
      <c r="CZZ150" s="16"/>
      <c r="DAD150" s="16"/>
      <c r="DAH150" s="16"/>
      <c r="DAL150" s="16"/>
      <c r="DAP150" s="16"/>
      <c r="DAT150" s="16"/>
      <c r="DAX150" s="16"/>
      <c r="DBB150" s="16"/>
      <c r="DBF150" s="16"/>
      <c r="DBJ150" s="16"/>
      <c r="DBN150" s="16"/>
      <c r="DBR150" s="16"/>
      <c r="DBV150" s="16"/>
      <c r="DBZ150" s="16"/>
      <c r="DCD150" s="16"/>
      <c r="DCH150" s="16"/>
      <c r="DCL150" s="16"/>
      <c r="DCP150" s="16"/>
      <c r="DCT150" s="16"/>
      <c r="DCX150" s="16"/>
      <c r="DDB150" s="16"/>
      <c r="DDF150" s="16"/>
      <c r="DDJ150" s="16"/>
      <c r="DDN150" s="16"/>
      <c r="DDR150" s="16"/>
      <c r="DDV150" s="16"/>
      <c r="DDZ150" s="16"/>
      <c r="DED150" s="16"/>
      <c r="DEH150" s="16"/>
      <c r="DEL150" s="16"/>
      <c r="DEP150" s="16"/>
      <c r="DET150" s="16"/>
      <c r="DEX150" s="16"/>
      <c r="DFB150" s="16"/>
      <c r="DFF150" s="16"/>
      <c r="DFJ150" s="16"/>
      <c r="DFN150" s="16"/>
      <c r="DFR150" s="16"/>
      <c r="DFV150" s="16"/>
      <c r="DFZ150" s="16"/>
      <c r="DGD150" s="16"/>
      <c r="DGH150" s="16"/>
      <c r="DGL150" s="16"/>
      <c r="DGP150" s="16"/>
      <c r="DGT150" s="16"/>
      <c r="DGX150" s="16"/>
      <c r="DHB150" s="16"/>
      <c r="DHF150" s="16"/>
      <c r="DHJ150" s="16"/>
      <c r="DHN150" s="16"/>
      <c r="DHR150" s="16"/>
      <c r="DHV150" s="16"/>
      <c r="DHZ150" s="16"/>
      <c r="DID150" s="16"/>
      <c r="DIH150" s="16"/>
      <c r="DIL150" s="16"/>
      <c r="DIP150" s="16"/>
      <c r="DIT150" s="16"/>
      <c r="DIX150" s="16"/>
      <c r="DJB150" s="16"/>
      <c r="DJF150" s="16"/>
      <c r="DJJ150" s="16"/>
      <c r="DJN150" s="16"/>
      <c r="DJR150" s="16"/>
      <c r="DJV150" s="16"/>
      <c r="DJZ150" s="16"/>
      <c r="DKD150" s="16"/>
      <c r="DKH150" s="16"/>
      <c r="DKL150" s="16"/>
      <c r="DKP150" s="16"/>
      <c r="DKT150" s="16"/>
      <c r="DKX150" s="16"/>
      <c r="DLB150" s="16"/>
      <c r="DLF150" s="16"/>
      <c r="DLJ150" s="16"/>
      <c r="DLN150" s="16"/>
      <c r="DLR150" s="16"/>
      <c r="DLV150" s="16"/>
      <c r="DLZ150" s="16"/>
      <c r="DMD150" s="16"/>
      <c r="DMH150" s="16"/>
      <c r="DML150" s="16"/>
      <c r="DMP150" s="16"/>
      <c r="DMT150" s="16"/>
      <c r="DMX150" s="16"/>
      <c r="DNB150" s="16"/>
      <c r="DNF150" s="16"/>
      <c r="DNJ150" s="16"/>
      <c r="DNN150" s="16"/>
      <c r="DNR150" s="16"/>
      <c r="DNV150" s="16"/>
      <c r="DNZ150" s="16"/>
      <c r="DOD150" s="16"/>
      <c r="DOH150" s="16"/>
      <c r="DOL150" s="16"/>
      <c r="DOP150" s="16"/>
      <c r="DOT150" s="16"/>
      <c r="DOX150" s="16"/>
      <c r="DPB150" s="16"/>
      <c r="DPF150" s="16"/>
      <c r="DPJ150" s="16"/>
      <c r="DPN150" s="16"/>
      <c r="DPR150" s="16"/>
      <c r="DPV150" s="16"/>
      <c r="DPZ150" s="16"/>
      <c r="DQD150" s="16"/>
      <c r="DQH150" s="16"/>
      <c r="DQL150" s="16"/>
      <c r="DQP150" s="16"/>
      <c r="DQT150" s="16"/>
      <c r="DQX150" s="16"/>
      <c r="DRB150" s="16"/>
      <c r="DRF150" s="16"/>
      <c r="DRJ150" s="16"/>
      <c r="DRN150" s="16"/>
      <c r="DRR150" s="16"/>
      <c r="DRV150" s="16"/>
      <c r="DRZ150" s="16"/>
      <c r="DSD150" s="16"/>
      <c r="DSH150" s="16"/>
      <c r="DSL150" s="16"/>
      <c r="DSP150" s="16"/>
      <c r="DST150" s="16"/>
      <c r="DSX150" s="16"/>
      <c r="DTB150" s="16"/>
      <c r="DTF150" s="16"/>
      <c r="DTJ150" s="16"/>
      <c r="DTN150" s="16"/>
      <c r="DTR150" s="16"/>
      <c r="DTV150" s="16"/>
      <c r="DTZ150" s="16"/>
      <c r="DUD150" s="16"/>
      <c r="DUH150" s="16"/>
      <c r="DUL150" s="16"/>
      <c r="DUP150" s="16"/>
      <c r="DUT150" s="16"/>
      <c r="DUX150" s="16"/>
      <c r="DVB150" s="16"/>
      <c r="DVF150" s="16"/>
      <c r="DVJ150" s="16"/>
      <c r="DVN150" s="16"/>
      <c r="DVR150" s="16"/>
      <c r="DVV150" s="16"/>
      <c r="DVZ150" s="16"/>
      <c r="DWD150" s="16"/>
      <c r="DWH150" s="16"/>
      <c r="DWL150" s="16"/>
      <c r="DWP150" s="16"/>
      <c r="DWT150" s="16"/>
      <c r="DWX150" s="16"/>
      <c r="DXB150" s="16"/>
      <c r="DXF150" s="16"/>
      <c r="DXJ150" s="16"/>
      <c r="DXN150" s="16"/>
      <c r="DXR150" s="16"/>
      <c r="DXV150" s="16"/>
      <c r="DXZ150" s="16"/>
      <c r="DYD150" s="16"/>
      <c r="DYH150" s="16"/>
      <c r="DYL150" s="16"/>
      <c r="DYP150" s="16"/>
      <c r="DYT150" s="16"/>
      <c r="DYX150" s="16"/>
      <c r="DZB150" s="16"/>
      <c r="DZF150" s="16"/>
      <c r="DZJ150" s="16"/>
      <c r="DZN150" s="16"/>
      <c r="DZR150" s="16"/>
      <c r="DZV150" s="16"/>
      <c r="DZZ150" s="16"/>
      <c r="EAD150" s="16"/>
      <c r="EAH150" s="16"/>
      <c r="EAL150" s="16"/>
      <c r="EAP150" s="16"/>
      <c r="EAT150" s="16"/>
      <c r="EAX150" s="16"/>
      <c r="EBB150" s="16"/>
      <c r="EBF150" s="16"/>
      <c r="EBJ150" s="16"/>
      <c r="EBN150" s="16"/>
      <c r="EBR150" s="16"/>
      <c r="EBV150" s="16"/>
      <c r="EBZ150" s="16"/>
      <c r="ECD150" s="16"/>
      <c r="ECH150" s="16"/>
      <c r="ECL150" s="16"/>
      <c r="ECP150" s="16"/>
      <c r="ECT150" s="16"/>
      <c r="ECX150" s="16"/>
      <c r="EDB150" s="16"/>
      <c r="EDF150" s="16"/>
      <c r="EDJ150" s="16"/>
      <c r="EDN150" s="16"/>
      <c r="EDR150" s="16"/>
      <c r="EDV150" s="16"/>
      <c r="EDZ150" s="16"/>
      <c r="EED150" s="16"/>
      <c r="EEH150" s="16"/>
      <c r="EEL150" s="16"/>
      <c r="EEP150" s="16"/>
      <c r="EET150" s="16"/>
      <c r="EEX150" s="16"/>
      <c r="EFB150" s="16"/>
      <c r="EFF150" s="16"/>
      <c r="EFJ150" s="16"/>
      <c r="EFN150" s="16"/>
      <c r="EFR150" s="16"/>
      <c r="EFV150" s="16"/>
      <c r="EFZ150" s="16"/>
      <c r="EGD150" s="16"/>
      <c r="EGH150" s="16"/>
      <c r="EGL150" s="16"/>
      <c r="EGP150" s="16"/>
      <c r="EGT150" s="16"/>
      <c r="EGX150" s="16"/>
      <c r="EHB150" s="16"/>
      <c r="EHF150" s="16"/>
      <c r="EHJ150" s="16"/>
      <c r="EHN150" s="16"/>
      <c r="EHR150" s="16"/>
      <c r="EHV150" s="16"/>
      <c r="EHZ150" s="16"/>
      <c r="EID150" s="16"/>
      <c r="EIH150" s="16"/>
      <c r="EIL150" s="16"/>
      <c r="EIP150" s="16"/>
      <c r="EIT150" s="16"/>
      <c r="EIX150" s="16"/>
      <c r="EJB150" s="16"/>
      <c r="EJF150" s="16"/>
      <c r="EJJ150" s="16"/>
      <c r="EJN150" s="16"/>
      <c r="EJR150" s="16"/>
      <c r="EJV150" s="16"/>
      <c r="EJZ150" s="16"/>
      <c r="EKD150" s="16"/>
      <c r="EKH150" s="16"/>
      <c r="EKL150" s="16"/>
      <c r="EKP150" s="16"/>
      <c r="EKT150" s="16"/>
      <c r="EKX150" s="16"/>
      <c r="ELB150" s="16"/>
      <c r="ELF150" s="16"/>
      <c r="ELJ150" s="16"/>
      <c r="ELN150" s="16"/>
      <c r="ELR150" s="16"/>
      <c r="ELV150" s="16"/>
      <c r="ELZ150" s="16"/>
      <c r="EMD150" s="16"/>
      <c r="EMH150" s="16"/>
      <c r="EML150" s="16"/>
      <c r="EMP150" s="16"/>
      <c r="EMT150" s="16"/>
      <c r="EMX150" s="16"/>
      <c r="ENB150" s="16"/>
      <c r="ENF150" s="16"/>
      <c r="ENJ150" s="16"/>
      <c r="ENN150" s="16"/>
      <c r="ENR150" s="16"/>
      <c r="ENV150" s="16"/>
      <c r="ENZ150" s="16"/>
      <c r="EOD150" s="16"/>
      <c r="EOH150" s="16"/>
      <c r="EOL150" s="16"/>
      <c r="EOP150" s="16"/>
      <c r="EOT150" s="16"/>
      <c r="EOX150" s="16"/>
      <c r="EPB150" s="16"/>
      <c r="EPF150" s="16"/>
      <c r="EPJ150" s="16"/>
      <c r="EPN150" s="16"/>
      <c r="EPR150" s="16"/>
      <c r="EPV150" s="16"/>
      <c r="EPZ150" s="16"/>
      <c r="EQD150" s="16"/>
      <c r="EQH150" s="16"/>
      <c r="EQL150" s="16"/>
      <c r="EQP150" s="16"/>
      <c r="EQT150" s="16"/>
      <c r="EQX150" s="16"/>
      <c r="ERB150" s="16"/>
      <c r="ERF150" s="16"/>
      <c r="ERJ150" s="16"/>
      <c r="ERN150" s="16"/>
      <c r="ERR150" s="16"/>
      <c r="ERV150" s="16"/>
      <c r="ERZ150" s="16"/>
      <c r="ESD150" s="16"/>
      <c r="ESH150" s="16"/>
      <c r="ESL150" s="16"/>
      <c r="ESP150" s="16"/>
      <c r="EST150" s="16"/>
      <c r="ESX150" s="16"/>
      <c r="ETB150" s="16"/>
      <c r="ETF150" s="16"/>
      <c r="ETJ150" s="16"/>
      <c r="ETN150" s="16"/>
      <c r="ETR150" s="16"/>
      <c r="ETV150" s="16"/>
      <c r="ETZ150" s="16"/>
      <c r="EUD150" s="16"/>
      <c r="EUH150" s="16"/>
      <c r="EUL150" s="16"/>
      <c r="EUP150" s="16"/>
      <c r="EUT150" s="16"/>
      <c r="EUX150" s="16"/>
      <c r="EVB150" s="16"/>
      <c r="EVF150" s="16"/>
      <c r="EVJ150" s="16"/>
      <c r="EVN150" s="16"/>
      <c r="EVR150" s="16"/>
      <c r="EVV150" s="16"/>
      <c r="EVZ150" s="16"/>
      <c r="EWD150" s="16"/>
      <c r="EWH150" s="16"/>
      <c r="EWL150" s="16"/>
      <c r="EWP150" s="16"/>
      <c r="EWT150" s="16"/>
      <c r="EWX150" s="16"/>
      <c r="EXB150" s="16"/>
      <c r="EXF150" s="16"/>
      <c r="EXJ150" s="16"/>
      <c r="EXN150" s="16"/>
      <c r="EXR150" s="16"/>
      <c r="EXV150" s="16"/>
      <c r="EXZ150" s="16"/>
      <c r="EYD150" s="16"/>
      <c r="EYH150" s="16"/>
      <c r="EYL150" s="16"/>
      <c r="EYP150" s="16"/>
      <c r="EYT150" s="16"/>
      <c r="EYX150" s="16"/>
      <c r="EZB150" s="16"/>
      <c r="EZF150" s="16"/>
      <c r="EZJ150" s="16"/>
      <c r="EZN150" s="16"/>
      <c r="EZR150" s="16"/>
      <c r="EZV150" s="16"/>
      <c r="EZZ150" s="16"/>
      <c r="FAD150" s="16"/>
      <c r="FAH150" s="16"/>
      <c r="FAL150" s="16"/>
      <c r="FAP150" s="16"/>
      <c r="FAT150" s="16"/>
      <c r="FAX150" s="16"/>
      <c r="FBB150" s="16"/>
      <c r="FBF150" s="16"/>
      <c r="FBJ150" s="16"/>
      <c r="FBN150" s="16"/>
      <c r="FBR150" s="16"/>
      <c r="FBV150" s="16"/>
      <c r="FBZ150" s="16"/>
      <c r="FCD150" s="16"/>
      <c r="FCH150" s="16"/>
      <c r="FCL150" s="16"/>
      <c r="FCP150" s="16"/>
      <c r="FCT150" s="16"/>
      <c r="FCX150" s="16"/>
      <c r="FDB150" s="16"/>
      <c r="FDF150" s="16"/>
      <c r="FDJ150" s="16"/>
      <c r="FDN150" s="16"/>
      <c r="FDR150" s="16"/>
      <c r="FDV150" s="16"/>
      <c r="FDZ150" s="16"/>
      <c r="FED150" s="16"/>
      <c r="FEH150" s="16"/>
      <c r="FEL150" s="16"/>
      <c r="FEP150" s="16"/>
      <c r="FET150" s="16"/>
      <c r="FEX150" s="16"/>
      <c r="FFB150" s="16"/>
      <c r="FFF150" s="16"/>
      <c r="FFJ150" s="16"/>
      <c r="FFN150" s="16"/>
      <c r="FFR150" s="16"/>
      <c r="FFV150" s="16"/>
      <c r="FFZ150" s="16"/>
      <c r="FGD150" s="16"/>
      <c r="FGH150" s="16"/>
      <c r="FGL150" s="16"/>
      <c r="FGP150" s="16"/>
      <c r="FGT150" s="16"/>
      <c r="FGX150" s="16"/>
      <c r="FHB150" s="16"/>
      <c r="FHF150" s="16"/>
      <c r="FHJ150" s="16"/>
      <c r="FHN150" s="16"/>
      <c r="FHR150" s="16"/>
      <c r="FHV150" s="16"/>
      <c r="FHZ150" s="16"/>
      <c r="FID150" s="16"/>
      <c r="FIH150" s="16"/>
      <c r="FIL150" s="16"/>
      <c r="FIP150" s="16"/>
      <c r="FIT150" s="16"/>
      <c r="FIX150" s="16"/>
      <c r="FJB150" s="16"/>
      <c r="FJF150" s="16"/>
      <c r="FJJ150" s="16"/>
      <c r="FJN150" s="16"/>
      <c r="FJR150" s="16"/>
      <c r="FJV150" s="16"/>
      <c r="FJZ150" s="16"/>
      <c r="FKD150" s="16"/>
      <c r="FKH150" s="16"/>
      <c r="FKL150" s="16"/>
      <c r="FKP150" s="16"/>
      <c r="FKT150" s="16"/>
      <c r="FKX150" s="16"/>
      <c r="FLB150" s="16"/>
      <c r="FLF150" s="16"/>
      <c r="FLJ150" s="16"/>
      <c r="FLN150" s="16"/>
      <c r="FLR150" s="16"/>
      <c r="FLV150" s="16"/>
      <c r="FLZ150" s="16"/>
      <c r="FMD150" s="16"/>
      <c r="FMH150" s="16"/>
      <c r="FML150" s="16"/>
      <c r="FMP150" s="16"/>
      <c r="FMT150" s="16"/>
      <c r="FMX150" s="16"/>
      <c r="FNB150" s="16"/>
      <c r="FNF150" s="16"/>
      <c r="FNJ150" s="16"/>
      <c r="FNN150" s="16"/>
      <c r="FNR150" s="16"/>
      <c r="FNV150" s="16"/>
      <c r="FNZ150" s="16"/>
      <c r="FOD150" s="16"/>
      <c r="FOH150" s="16"/>
      <c r="FOL150" s="16"/>
      <c r="FOP150" s="16"/>
      <c r="FOT150" s="16"/>
      <c r="FOX150" s="16"/>
      <c r="FPB150" s="16"/>
      <c r="FPF150" s="16"/>
      <c r="FPJ150" s="16"/>
      <c r="FPN150" s="16"/>
      <c r="FPR150" s="16"/>
      <c r="FPV150" s="16"/>
      <c r="FPZ150" s="16"/>
      <c r="FQD150" s="16"/>
      <c r="FQH150" s="16"/>
      <c r="FQL150" s="16"/>
      <c r="FQP150" s="16"/>
      <c r="FQT150" s="16"/>
      <c r="FQX150" s="16"/>
      <c r="FRB150" s="16"/>
      <c r="FRF150" s="16"/>
      <c r="FRJ150" s="16"/>
      <c r="FRN150" s="16"/>
      <c r="FRR150" s="16"/>
      <c r="FRV150" s="16"/>
      <c r="FRZ150" s="16"/>
      <c r="FSD150" s="16"/>
      <c r="FSH150" s="16"/>
      <c r="FSL150" s="16"/>
      <c r="FSP150" s="16"/>
      <c r="FST150" s="16"/>
      <c r="FSX150" s="16"/>
      <c r="FTB150" s="16"/>
      <c r="FTF150" s="16"/>
      <c r="FTJ150" s="16"/>
      <c r="FTN150" s="16"/>
      <c r="FTR150" s="16"/>
      <c r="FTV150" s="16"/>
      <c r="FTZ150" s="16"/>
      <c r="FUD150" s="16"/>
      <c r="FUH150" s="16"/>
      <c r="FUL150" s="16"/>
      <c r="FUP150" s="16"/>
      <c r="FUT150" s="16"/>
      <c r="FUX150" s="16"/>
      <c r="FVB150" s="16"/>
      <c r="FVF150" s="16"/>
      <c r="FVJ150" s="16"/>
      <c r="FVN150" s="16"/>
      <c r="FVR150" s="16"/>
      <c r="FVV150" s="16"/>
      <c r="FVZ150" s="16"/>
      <c r="FWD150" s="16"/>
      <c r="FWH150" s="16"/>
      <c r="FWL150" s="16"/>
      <c r="FWP150" s="16"/>
      <c r="FWT150" s="16"/>
      <c r="FWX150" s="16"/>
      <c r="FXB150" s="16"/>
      <c r="FXF150" s="16"/>
      <c r="FXJ150" s="16"/>
      <c r="FXN150" s="16"/>
      <c r="FXR150" s="16"/>
      <c r="FXV150" s="16"/>
      <c r="FXZ150" s="16"/>
      <c r="FYD150" s="16"/>
      <c r="FYH150" s="16"/>
      <c r="FYL150" s="16"/>
      <c r="FYP150" s="16"/>
      <c r="FYT150" s="16"/>
      <c r="FYX150" s="16"/>
      <c r="FZB150" s="16"/>
      <c r="FZF150" s="16"/>
      <c r="FZJ150" s="16"/>
      <c r="FZN150" s="16"/>
      <c r="FZR150" s="16"/>
      <c r="FZV150" s="16"/>
      <c r="FZZ150" s="16"/>
      <c r="GAD150" s="16"/>
      <c r="GAH150" s="16"/>
      <c r="GAL150" s="16"/>
      <c r="GAP150" s="16"/>
      <c r="GAT150" s="16"/>
      <c r="GAX150" s="16"/>
      <c r="GBB150" s="16"/>
      <c r="GBF150" s="16"/>
      <c r="GBJ150" s="16"/>
      <c r="GBN150" s="16"/>
      <c r="GBR150" s="16"/>
      <c r="GBV150" s="16"/>
      <c r="GBZ150" s="16"/>
      <c r="GCD150" s="16"/>
      <c r="GCH150" s="16"/>
      <c r="GCL150" s="16"/>
      <c r="GCP150" s="16"/>
      <c r="GCT150" s="16"/>
      <c r="GCX150" s="16"/>
      <c r="GDB150" s="16"/>
      <c r="GDF150" s="16"/>
      <c r="GDJ150" s="16"/>
      <c r="GDN150" s="16"/>
      <c r="GDR150" s="16"/>
      <c r="GDV150" s="16"/>
      <c r="GDZ150" s="16"/>
      <c r="GED150" s="16"/>
      <c r="GEH150" s="16"/>
      <c r="GEL150" s="16"/>
      <c r="GEP150" s="16"/>
      <c r="GET150" s="16"/>
      <c r="GEX150" s="16"/>
      <c r="GFB150" s="16"/>
      <c r="GFF150" s="16"/>
      <c r="GFJ150" s="16"/>
      <c r="GFN150" s="16"/>
      <c r="GFR150" s="16"/>
      <c r="GFV150" s="16"/>
      <c r="GFZ150" s="16"/>
      <c r="GGD150" s="16"/>
      <c r="GGH150" s="16"/>
      <c r="GGL150" s="16"/>
      <c r="GGP150" s="16"/>
      <c r="GGT150" s="16"/>
      <c r="GGX150" s="16"/>
      <c r="GHB150" s="16"/>
      <c r="GHF150" s="16"/>
      <c r="GHJ150" s="16"/>
      <c r="GHN150" s="16"/>
      <c r="GHR150" s="16"/>
      <c r="GHV150" s="16"/>
      <c r="GHZ150" s="16"/>
      <c r="GID150" s="16"/>
      <c r="GIH150" s="16"/>
      <c r="GIL150" s="16"/>
      <c r="GIP150" s="16"/>
      <c r="GIT150" s="16"/>
      <c r="GIX150" s="16"/>
      <c r="GJB150" s="16"/>
      <c r="GJF150" s="16"/>
      <c r="GJJ150" s="16"/>
      <c r="GJN150" s="16"/>
      <c r="GJR150" s="16"/>
      <c r="GJV150" s="16"/>
      <c r="GJZ150" s="16"/>
      <c r="GKD150" s="16"/>
      <c r="GKH150" s="16"/>
      <c r="GKL150" s="16"/>
      <c r="GKP150" s="16"/>
      <c r="GKT150" s="16"/>
      <c r="GKX150" s="16"/>
      <c r="GLB150" s="16"/>
      <c r="GLF150" s="16"/>
      <c r="GLJ150" s="16"/>
      <c r="GLN150" s="16"/>
      <c r="GLR150" s="16"/>
      <c r="GLV150" s="16"/>
      <c r="GLZ150" s="16"/>
      <c r="GMD150" s="16"/>
      <c r="GMH150" s="16"/>
      <c r="GML150" s="16"/>
      <c r="GMP150" s="16"/>
      <c r="GMT150" s="16"/>
      <c r="GMX150" s="16"/>
      <c r="GNB150" s="16"/>
      <c r="GNF150" s="16"/>
      <c r="GNJ150" s="16"/>
      <c r="GNN150" s="16"/>
      <c r="GNR150" s="16"/>
      <c r="GNV150" s="16"/>
      <c r="GNZ150" s="16"/>
      <c r="GOD150" s="16"/>
      <c r="GOH150" s="16"/>
      <c r="GOL150" s="16"/>
      <c r="GOP150" s="16"/>
      <c r="GOT150" s="16"/>
      <c r="GOX150" s="16"/>
      <c r="GPB150" s="16"/>
      <c r="GPF150" s="16"/>
      <c r="GPJ150" s="16"/>
      <c r="GPN150" s="16"/>
      <c r="GPR150" s="16"/>
      <c r="GPV150" s="16"/>
      <c r="GPZ150" s="16"/>
      <c r="GQD150" s="16"/>
      <c r="GQH150" s="16"/>
      <c r="GQL150" s="16"/>
      <c r="GQP150" s="16"/>
      <c r="GQT150" s="16"/>
      <c r="GQX150" s="16"/>
      <c r="GRB150" s="16"/>
      <c r="GRF150" s="16"/>
      <c r="GRJ150" s="16"/>
      <c r="GRN150" s="16"/>
      <c r="GRR150" s="16"/>
      <c r="GRV150" s="16"/>
      <c r="GRZ150" s="16"/>
      <c r="GSD150" s="16"/>
      <c r="GSH150" s="16"/>
      <c r="GSL150" s="16"/>
      <c r="GSP150" s="16"/>
      <c r="GST150" s="16"/>
      <c r="GSX150" s="16"/>
      <c r="GTB150" s="16"/>
      <c r="GTF150" s="16"/>
      <c r="GTJ150" s="16"/>
      <c r="GTN150" s="16"/>
      <c r="GTR150" s="16"/>
      <c r="GTV150" s="16"/>
      <c r="GTZ150" s="16"/>
      <c r="GUD150" s="16"/>
      <c r="GUH150" s="16"/>
      <c r="GUL150" s="16"/>
      <c r="GUP150" s="16"/>
      <c r="GUT150" s="16"/>
      <c r="GUX150" s="16"/>
      <c r="GVB150" s="16"/>
      <c r="GVF150" s="16"/>
      <c r="GVJ150" s="16"/>
      <c r="GVN150" s="16"/>
      <c r="GVR150" s="16"/>
      <c r="GVV150" s="16"/>
      <c r="GVZ150" s="16"/>
      <c r="GWD150" s="16"/>
      <c r="GWH150" s="16"/>
      <c r="GWL150" s="16"/>
      <c r="GWP150" s="16"/>
      <c r="GWT150" s="16"/>
      <c r="GWX150" s="16"/>
      <c r="GXB150" s="16"/>
      <c r="GXF150" s="16"/>
      <c r="GXJ150" s="16"/>
      <c r="GXN150" s="16"/>
      <c r="GXR150" s="16"/>
      <c r="GXV150" s="16"/>
      <c r="GXZ150" s="16"/>
      <c r="GYD150" s="16"/>
      <c r="GYH150" s="16"/>
      <c r="GYL150" s="16"/>
      <c r="GYP150" s="16"/>
      <c r="GYT150" s="16"/>
      <c r="GYX150" s="16"/>
      <c r="GZB150" s="16"/>
      <c r="GZF150" s="16"/>
      <c r="GZJ150" s="16"/>
      <c r="GZN150" s="16"/>
      <c r="GZR150" s="16"/>
      <c r="GZV150" s="16"/>
      <c r="GZZ150" s="16"/>
      <c r="HAD150" s="16"/>
      <c r="HAH150" s="16"/>
      <c r="HAL150" s="16"/>
      <c r="HAP150" s="16"/>
      <c r="HAT150" s="16"/>
      <c r="HAX150" s="16"/>
      <c r="HBB150" s="16"/>
      <c r="HBF150" s="16"/>
      <c r="HBJ150" s="16"/>
      <c r="HBN150" s="16"/>
      <c r="HBR150" s="16"/>
      <c r="HBV150" s="16"/>
      <c r="HBZ150" s="16"/>
      <c r="HCD150" s="16"/>
      <c r="HCH150" s="16"/>
      <c r="HCL150" s="16"/>
      <c r="HCP150" s="16"/>
      <c r="HCT150" s="16"/>
      <c r="HCX150" s="16"/>
      <c r="HDB150" s="16"/>
      <c r="HDF150" s="16"/>
      <c r="HDJ150" s="16"/>
      <c r="HDN150" s="16"/>
      <c r="HDR150" s="16"/>
      <c r="HDV150" s="16"/>
      <c r="HDZ150" s="16"/>
      <c r="HED150" s="16"/>
      <c r="HEH150" s="16"/>
      <c r="HEL150" s="16"/>
      <c r="HEP150" s="16"/>
      <c r="HET150" s="16"/>
      <c r="HEX150" s="16"/>
      <c r="HFB150" s="16"/>
      <c r="HFF150" s="16"/>
      <c r="HFJ150" s="16"/>
      <c r="HFN150" s="16"/>
      <c r="HFR150" s="16"/>
      <c r="HFV150" s="16"/>
      <c r="HFZ150" s="16"/>
      <c r="HGD150" s="16"/>
      <c r="HGH150" s="16"/>
      <c r="HGL150" s="16"/>
      <c r="HGP150" s="16"/>
      <c r="HGT150" s="16"/>
      <c r="HGX150" s="16"/>
      <c r="HHB150" s="16"/>
      <c r="HHF150" s="16"/>
      <c r="HHJ150" s="16"/>
      <c r="HHN150" s="16"/>
      <c r="HHR150" s="16"/>
      <c r="HHV150" s="16"/>
      <c r="HHZ150" s="16"/>
      <c r="HID150" s="16"/>
      <c r="HIH150" s="16"/>
      <c r="HIL150" s="16"/>
      <c r="HIP150" s="16"/>
      <c r="HIT150" s="16"/>
      <c r="HIX150" s="16"/>
      <c r="HJB150" s="16"/>
      <c r="HJF150" s="16"/>
      <c r="HJJ150" s="16"/>
      <c r="HJN150" s="16"/>
      <c r="HJR150" s="16"/>
      <c r="HJV150" s="16"/>
      <c r="HJZ150" s="16"/>
      <c r="HKD150" s="16"/>
      <c r="HKH150" s="16"/>
      <c r="HKL150" s="16"/>
      <c r="HKP150" s="16"/>
      <c r="HKT150" s="16"/>
      <c r="HKX150" s="16"/>
      <c r="HLB150" s="16"/>
      <c r="HLF150" s="16"/>
      <c r="HLJ150" s="16"/>
      <c r="HLN150" s="16"/>
      <c r="HLR150" s="16"/>
      <c r="HLV150" s="16"/>
      <c r="HLZ150" s="16"/>
      <c r="HMD150" s="16"/>
      <c r="HMH150" s="16"/>
      <c r="HML150" s="16"/>
      <c r="HMP150" s="16"/>
      <c r="HMT150" s="16"/>
      <c r="HMX150" s="16"/>
      <c r="HNB150" s="16"/>
      <c r="HNF150" s="16"/>
      <c r="HNJ150" s="16"/>
      <c r="HNN150" s="16"/>
      <c r="HNR150" s="16"/>
      <c r="HNV150" s="16"/>
      <c r="HNZ150" s="16"/>
      <c r="HOD150" s="16"/>
      <c r="HOH150" s="16"/>
      <c r="HOL150" s="16"/>
      <c r="HOP150" s="16"/>
      <c r="HOT150" s="16"/>
      <c r="HOX150" s="16"/>
      <c r="HPB150" s="16"/>
      <c r="HPF150" s="16"/>
      <c r="HPJ150" s="16"/>
      <c r="HPN150" s="16"/>
      <c r="HPR150" s="16"/>
      <c r="HPV150" s="16"/>
      <c r="HPZ150" s="16"/>
      <c r="HQD150" s="16"/>
      <c r="HQH150" s="16"/>
      <c r="HQL150" s="16"/>
      <c r="HQP150" s="16"/>
      <c r="HQT150" s="16"/>
      <c r="HQX150" s="16"/>
      <c r="HRB150" s="16"/>
      <c r="HRF150" s="16"/>
      <c r="HRJ150" s="16"/>
      <c r="HRN150" s="16"/>
      <c r="HRR150" s="16"/>
      <c r="HRV150" s="16"/>
      <c r="HRZ150" s="16"/>
      <c r="HSD150" s="16"/>
      <c r="HSH150" s="16"/>
      <c r="HSL150" s="16"/>
      <c r="HSP150" s="16"/>
      <c r="HST150" s="16"/>
      <c r="HSX150" s="16"/>
      <c r="HTB150" s="16"/>
      <c r="HTF150" s="16"/>
      <c r="HTJ150" s="16"/>
      <c r="HTN150" s="16"/>
      <c r="HTR150" s="16"/>
      <c r="HTV150" s="16"/>
      <c r="HTZ150" s="16"/>
      <c r="HUD150" s="16"/>
      <c r="HUH150" s="16"/>
      <c r="HUL150" s="16"/>
      <c r="HUP150" s="16"/>
      <c r="HUT150" s="16"/>
      <c r="HUX150" s="16"/>
      <c r="HVB150" s="16"/>
      <c r="HVF150" s="16"/>
      <c r="HVJ150" s="16"/>
      <c r="HVN150" s="16"/>
      <c r="HVR150" s="16"/>
      <c r="HVV150" s="16"/>
      <c r="HVZ150" s="16"/>
      <c r="HWD150" s="16"/>
      <c r="HWH150" s="16"/>
      <c r="HWL150" s="16"/>
      <c r="HWP150" s="16"/>
      <c r="HWT150" s="16"/>
      <c r="HWX150" s="16"/>
      <c r="HXB150" s="16"/>
      <c r="HXF150" s="16"/>
      <c r="HXJ150" s="16"/>
      <c r="HXN150" s="16"/>
      <c r="HXR150" s="16"/>
      <c r="HXV150" s="16"/>
      <c r="HXZ150" s="16"/>
      <c r="HYD150" s="16"/>
      <c r="HYH150" s="16"/>
      <c r="HYL150" s="16"/>
      <c r="HYP150" s="16"/>
      <c r="HYT150" s="16"/>
      <c r="HYX150" s="16"/>
      <c r="HZB150" s="16"/>
      <c r="HZF150" s="16"/>
      <c r="HZJ150" s="16"/>
      <c r="HZN150" s="16"/>
      <c r="HZR150" s="16"/>
      <c r="HZV150" s="16"/>
      <c r="HZZ150" s="16"/>
      <c r="IAD150" s="16"/>
      <c r="IAH150" s="16"/>
      <c r="IAL150" s="16"/>
      <c r="IAP150" s="16"/>
      <c r="IAT150" s="16"/>
      <c r="IAX150" s="16"/>
      <c r="IBB150" s="16"/>
      <c r="IBF150" s="16"/>
      <c r="IBJ150" s="16"/>
      <c r="IBN150" s="16"/>
      <c r="IBR150" s="16"/>
      <c r="IBV150" s="16"/>
      <c r="IBZ150" s="16"/>
      <c r="ICD150" s="16"/>
      <c r="ICH150" s="16"/>
      <c r="ICL150" s="16"/>
      <c r="ICP150" s="16"/>
      <c r="ICT150" s="16"/>
      <c r="ICX150" s="16"/>
      <c r="IDB150" s="16"/>
      <c r="IDF150" s="16"/>
      <c r="IDJ150" s="16"/>
      <c r="IDN150" s="16"/>
      <c r="IDR150" s="16"/>
      <c r="IDV150" s="16"/>
      <c r="IDZ150" s="16"/>
      <c r="IED150" s="16"/>
      <c r="IEH150" s="16"/>
      <c r="IEL150" s="16"/>
      <c r="IEP150" s="16"/>
      <c r="IET150" s="16"/>
      <c r="IEX150" s="16"/>
      <c r="IFB150" s="16"/>
      <c r="IFF150" s="16"/>
      <c r="IFJ150" s="16"/>
      <c r="IFN150" s="16"/>
      <c r="IFR150" s="16"/>
      <c r="IFV150" s="16"/>
      <c r="IFZ150" s="16"/>
      <c r="IGD150" s="16"/>
      <c r="IGH150" s="16"/>
      <c r="IGL150" s="16"/>
      <c r="IGP150" s="16"/>
      <c r="IGT150" s="16"/>
      <c r="IGX150" s="16"/>
      <c r="IHB150" s="16"/>
      <c r="IHF150" s="16"/>
      <c r="IHJ150" s="16"/>
      <c r="IHN150" s="16"/>
      <c r="IHR150" s="16"/>
      <c r="IHV150" s="16"/>
      <c r="IHZ150" s="16"/>
      <c r="IID150" s="16"/>
      <c r="IIH150" s="16"/>
      <c r="IIL150" s="16"/>
      <c r="IIP150" s="16"/>
      <c r="IIT150" s="16"/>
      <c r="IIX150" s="16"/>
      <c r="IJB150" s="16"/>
      <c r="IJF150" s="16"/>
      <c r="IJJ150" s="16"/>
      <c r="IJN150" s="16"/>
      <c r="IJR150" s="16"/>
      <c r="IJV150" s="16"/>
      <c r="IJZ150" s="16"/>
      <c r="IKD150" s="16"/>
      <c r="IKH150" s="16"/>
      <c r="IKL150" s="16"/>
      <c r="IKP150" s="16"/>
      <c r="IKT150" s="16"/>
      <c r="IKX150" s="16"/>
      <c r="ILB150" s="16"/>
      <c r="ILF150" s="16"/>
      <c r="ILJ150" s="16"/>
      <c r="ILN150" s="16"/>
      <c r="ILR150" s="16"/>
      <c r="ILV150" s="16"/>
      <c r="ILZ150" s="16"/>
      <c r="IMD150" s="16"/>
      <c r="IMH150" s="16"/>
      <c r="IML150" s="16"/>
      <c r="IMP150" s="16"/>
      <c r="IMT150" s="16"/>
      <c r="IMX150" s="16"/>
      <c r="INB150" s="16"/>
      <c r="INF150" s="16"/>
      <c r="INJ150" s="16"/>
      <c r="INN150" s="16"/>
      <c r="INR150" s="16"/>
      <c r="INV150" s="16"/>
      <c r="INZ150" s="16"/>
      <c r="IOD150" s="16"/>
      <c r="IOH150" s="16"/>
      <c r="IOL150" s="16"/>
      <c r="IOP150" s="16"/>
      <c r="IOT150" s="16"/>
      <c r="IOX150" s="16"/>
      <c r="IPB150" s="16"/>
      <c r="IPF150" s="16"/>
      <c r="IPJ150" s="16"/>
      <c r="IPN150" s="16"/>
      <c r="IPR150" s="16"/>
      <c r="IPV150" s="16"/>
      <c r="IPZ150" s="16"/>
      <c r="IQD150" s="16"/>
      <c r="IQH150" s="16"/>
      <c r="IQL150" s="16"/>
      <c r="IQP150" s="16"/>
      <c r="IQT150" s="16"/>
      <c r="IQX150" s="16"/>
      <c r="IRB150" s="16"/>
      <c r="IRF150" s="16"/>
      <c r="IRJ150" s="16"/>
      <c r="IRN150" s="16"/>
      <c r="IRR150" s="16"/>
      <c r="IRV150" s="16"/>
      <c r="IRZ150" s="16"/>
      <c r="ISD150" s="16"/>
      <c r="ISH150" s="16"/>
      <c r="ISL150" s="16"/>
      <c r="ISP150" s="16"/>
      <c r="IST150" s="16"/>
      <c r="ISX150" s="16"/>
      <c r="ITB150" s="16"/>
      <c r="ITF150" s="16"/>
      <c r="ITJ150" s="16"/>
      <c r="ITN150" s="16"/>
      <c r="ITR150" s="16"/>
      <c r="ITV150" s="16"/>
      <c r="ITZ150" s="16"/>
      <c r="IUD150" s="16"/>
      <c r="IUH150" s="16"/>
      <c r="IUL150" s="16"/>
      <c r="IUP150" s="16"/>
      <c r="IUT150" s="16"/>
      <c r="IUX150" s="16"/>
      <c r="IVB150" s="16"/>
      <c r="IVF150" s="16"/>
      <c r="IVJ150" s="16"/>
      <c r="IVN150" s="16"/>
      <c r="IVR150" s="16"/>
      <c r="IVV150" s="16"/>
      <c r="IVZ150" s="16"/>
      <c r="IWD150" s="16"/>
      <c r="IWH150" s="16"/>
      <c r="IWL150" s="16"/>
      <c r="IWP150" s="16"/>
      <c r="IWT150" s="16"/>
      <c r="IWX150" s="16"/>
      <c r="IXB150" s="16"/>
      <c r="IXF150" s="16"/>
      <c r="IXJ150" s="16"/>
      <c r="IXN150" s="16"/>
      <c r="IXR150" s="16"/>
      <c r="IXV150" s="16"/>
      <c r="IXZ150" s="16"/>
      <c r="IYD150" s="16"/>
      <c r="IYH150" s="16"/>
      <c r="IYL150" s="16"/>
      <c r="IYP150" s="16"/>
      <c r="IYT150" s="16"/>
      <c r="IYX150" s="16"/>
      <c r="IZB150" s="16"/>
      <c r="IZF150" s="16"/>
      <c r="IZJ150" s="16"/>
      <c r="IZN150" s="16"/>
      <c r="IZR150" s="16"/>
      <c r="IZV150" s="16"/>
      <c r="IZZ150" s="16"/>
      <c r="JAD150" s="16"/>
      <c r="JAH150" s="16"/>
      <c r="JAL150" s="16"/>
      <c r="JAP150" s="16"/>
      <c r="JAT150" s="16"/>
      <c r="JAX150" s="16"/>
      <c r="JBB150" s="16"/>
      <c r="JBF150" s="16"/>
      <c r="JBJ150" s="16"/>
      <c r="JBN150" s="16"/>
      <c r="JBR150" s="16"/>
      <c r="JBV150" s="16"/>
      <c r="JBZ150" s="16"/>
      <c r="JCD150" s="16"/>
      <c r="JCH150" s="16"/>
      <c r="JCL150" s="16"/>
      <c r="JCP150" s="16"/>
      <c r="JCT150" s="16"/>
      <c r="JCX150" s="16"/>
      <c r="JDB150" s="16"/>
      <c r="JDF150" s="16"/>
      <c r="JDJ150" s="16"/>
      <c r="JDN150" s="16"/>
      <c r="JDR150" s="16"/>
      <c r="JDV150" s="16"/>
      <c r="JDZ150" s="16"/>
      <c r="JED150" s="16"/>
      <c r="JEH150" s="16"/>
      <c r="JEL150" s="16"/>
      <c r="JEP150" s="16"/>
      <c r="JET150" s="16"/>
      <c r="JEX150" s="16"/>
      <c r="JFB150" s="16"/>
      <c r="JFF150" s="16"/>
      <c r="JFJ150" s="16"/>
      <c r="JFN150" s="16"/>
      <c r="JFR150" s="16"/>
      <c r="JFV150" s="16"/>
      <c r="JFZ150" s="16"/>
      <c r="JGD150" s="16"/>
      <c r="JGH150" s="16"/>
      <c r="JGL150" s="16"/>
      <c r="JGP150" s="16"/>
      <c r="JGT150" s="16"/>
      <c r="JGX150" s="16"/>
      <c r="JHB150" s="16"/>
      <c r="JHF150" s="16"/>
      <c r="JHJ150" s="16"/>
      <c r="JHN150" s="16"/>
      <c r="JHR150" s="16"/>
      <c r="JHV150" s="16"/>
      <c r="JHZ150" s="16"/>
      <c r="JID150" s="16"/>
      <c r="JIH150" s="16"/>
      <c r="JIL150" s="16"/>
      <c r="JIP150" s="16"/>
      <c r="JIT150" s="16"/>
      <c r="JIX150" s="16"/>
      <c r="JJB150" s="16"/>
      <c r="JJF150" s="16"/>
      <c r="JJJ150" s="16"/>
      <c r="JJN150" s="16"/>
      <c r="JJR150" s="16"/>
      <c r="JJV150" s="16"/>
      <c r="JJZ150" s="16"/>
      <c r="JKD150" s="16"/>
      <c r="JKH150" s="16"/>
      <c r="JKL150" s="16"/>
      <c r="JKP150" s="16"/>
      <c r="JKT150" s="16"/>
      <c r="JKX150" s="16"/>
      <c r="JLB150" s="16"/>
      <c r="JLF150" s="16"/>
      <c r="JLJ150" s="16"/>
      <c r="JLN150" s="16"/>
      <c r="JLR150" s="16"/>
      <c r="JLV150" s="16"/>
      <c r="JLZ150" s="16"/>
      <c r="JMD150" s="16"/>
      <c r="JMH150" s="16"/>
      <c r="JML150" s="16"/>
      <c r="JMP150" s="16"/>
      <c r="JMT150" s="16"/>
      <c r="JMX150" s="16"/>
      <c r="JNB150" s="16"/>
      <c r="JNF150" s="16"/>
      <c r="JNJ150" s="16"/>
      <c r="JNN150" s="16"/>
      <c r="JNR150" s="16"/>
      <c r="JNV150" s="16"/>
      <c r="JNZ150" s="16"/>
      <c r="JOD150" s="16"/>
      <c r="JOH150" s="16"/>
      <c r="JOL150" s="16"/>
      <c r="JOP150" s="16"/>
      <c r="JOT150" s="16"/>
      <c r="JOX150" s="16"/>
      <c r="JPB150" s="16"/>
      <c r="JPF150" s="16"/>
      <c r="JPJ150" s="16"/>
      <c r="JPN150" s="16"/>
      <c r="JPR150" s="16"/>
      <c r="JPV150" s="16"/>
      <c r="JPZ150" s="16"/>
      <c r="JQD150" s="16"/>
      <c r="JQH150" s="16"/>
      <c r="JQL150" s="16"/>
      <c r="JQP150" s="16"/>
      <c r="JQT150" s="16"/>
      <c r="JQX150" s="16"/>
      <c r="JRB150" s="16"/>
      <c r="JRF150" s="16"/>
      <c r="JRJ150" s="16"/>
      <c r="JRN150" s="16"/>
      <c r="JRR150" s="16"/>
      <c r="JRV150" s="16"/>
      <c r="JRZ150" s="16"/>
      <c r="JSD150" s="16"/>
      <c r="JSH150" s="16"/>
      <c r="JSL150" s="16"/>
      <c r="JSP150" s="16"/>
      <c r="JST150" s="16"/>
      <c r="JSX150" s="16"/>
      <c r="JTB150" s="16"/>
      <c r="JTF150" s="16"/>
      <c r="JTJ150" s="16"/>
      <c r="JTN150" s="16"/>
      <c r="JTR150" s="16"/>
      <c r="JTV150" s="16"/>
      <c r="JTZ150" s="16"/>
      <c r="JUD150" s="16"/>
      <c r="JUH150" s="16"/>
      <c r="JUL150" s="16"/>
      <c r="JUP150" s="16"/>
      <c r="JUT150" s="16"/>
      <c r="JUX150" s="16"/>
      <c r="JVB150" s="16"/>
      <c r="JVF150" s="16"/>
      <c r="JVJ150" s="16"/>
      <c r="JVN150" s="16"/>
      <c r="JVR150" s="16"/>
      <c r="JVV150" s="16"/>
      <c r="JVZ150" s="16"/>
      <c r="JWD150" s="16"/>
      <c r="JWH150" s="16"/>
      <c r="JWL150" s="16"/>
      <c r="JWP150" s="16"/>
      <c r="JWT150" s="16"/>
      <c r="JWX150" s="16"/>
      <c r="JXB150" s="16"/>
      <c r="JXF150" s="16"/>
      <c r="JXJ150" s="16"/>
      <c r="JXN150" s="16"/>
      <c r="JXR150" s="16"/>
      <c r="JXV150" s="16"/>
      <c r="JXZ150" s="16"/>
      <c r="JYD150" s="16"/>
      <c r="JYH150" s="16"/>
      <c r="JYL150" s="16"/>
      <c r="JYP150" s="16"/>
      <c r="JYT150" s="16"/>
      <c r="JYX150" s="16"/>
      <c r="JZB150" s="16"/>
      <c r="JZF150" s="16"/>
      <c r="JZJ150" s="16"/>
      <c r="JZN150" s="16"/>
      <c r="JZR150" s="16"/>
      <c r="JZV150" s="16"/>
      <c r="JZZ150" s="16"/>
      <c r="KAD150" s="16"/>
      <c r="KAH150" s="16"/>
      <c r="KAL150" s="16"/>
      <c r="KAP150" s="16"/>
      <c r="KAT150" s="16"/>
      <c r="KAX150" s="16"/>
      <c r="KBB150" s="16"/>
      <c r="KBF150" s="16"/>
      <c r="KBJ150" s="16"/>
      <c r="KBN150" s="16"/>
      <c r="KBR150" s="16"/>
      <c r="KBV150" s="16"/>
      <c r="KBZ150" s="16"/>
      <c r="KCD150" s="16"/>
      <c r="KCH150" s="16"/>
      <c r="KCL150" s="16"/>
      <c r="KCP150" s="16"/>
      <c r="KCT150" s="16"/>
      <c r="KCX150" s="16"/>
      <c r="KDB150" s="16"/>
      <c r="KDF150" s="16"/>
      <c r="KDJ150" s="16"/>
      <c r="KDN150" s="16"/>
      <c r="KDR150" s="16"/>
      <c r="KDV150" s="16"/>
      <c r="KDZ150" s="16"/>
      <c r="KED150" s="16"/>
      <c r="KEH150" s="16"/>
      <c r="KEL150" s="16"/>
      <c r="KEP150" s="16"/>
      <c r="KET150" s="16"/>
      <c r="KEX150" s="16"/>
      <c r="KFB150" s="16"/>
      <c r="KFF150" s="16"/>
      <c r="KFJ150" s="16"/>
      <c r="KFN150" s="16"/>
      <c r="KFR150" s="16"/>
      <c r="KFV150" s="16"/>
      <c r="KFZ150" s="16"/>
      <c r="KGD150" s="16"/>
      <c r="KGH150" s="16"/>
      <c r="KGL150" s="16"/>
      <c r="KGP150" s="16"/>
      <c r="KGT150" s="16"/>
      <c r="KGX150" s="16"/>
      <c r="KHB150" s="16"/>
      <c r="KHF150" s="16"/>
      <c r="KHJ150" s="16"/>
      <c r="KHN150" s="16"/>
      <c r="KHR150" s="16"/>
      <c r="KHV150" s="16"/>
      <c r="KHZ150" s="16"/>
      <c r="KID150" s="16"/>
      <c r="KIH150" s="16"/>
      <c r="KIL150" s="16"/>
      <c r="KIP150" s="16"/>
      <c r="KIT150" s="16"/>
      <c r="KIX150" s="16"/>
      <c r="KJB150" s="16"/>
      <c r="KJF150" s="16"/>
      <c r="KJJ150" s="16"/>
      <c r="KJN150" s="16"/>
      <c r="KJR150" s="16"/>
      <c r="KJV150" s="16"/>
      <c r="KJZ150" s="16"/>
      <c r="KKD150" s="16"/>
      <c r="KKH150" s="16"/>
      <c r="KKL150" s="16"/>
      <c r="KKP150" s="16"/>
      <c r="KKT150" s="16"/>
      <c r="KKX150" s="16"/>
      <c r="KLB150" s="16"/>
      <c r="KLF150" s="16"/>
      <c r="KLJ150" s="16"/>
      <c r="KLN150" s="16"/>
      <c r="KLR150" s="16"/>
      <c r="KLV150" s="16"/>
      <c r="KLZ150" s="16"/>
      <c r="KMD150" s="16"/>
      <c r="KMH150" s="16"/>
      <c r="KML150" s="16"/>
      <c r="KMP150" s="16"/>
      <c r="KMT150" s="16"/>
      <c r="KMX150" s="16"/>
      <c r="KNB150" s="16"/>
      <c r="KNF150" s="16"/>
      <c r="KNJ150" s="16"/>
      <c r="KNN150" s="16"/>
      <c r="KNR150" s="16"/>
      <c r="KNV150" s="16"/>
      <c r="KNZ150" s="16"/>
      <c r="KOD150" s="16"/>
      <c r="KOH150" s="16"/>
      <c r="KOL150" s="16"/>
      <c r="KOP150" s="16"/>
      <c r="KOT150" s="16"/>
      <c r="KOX150" s="16"/>
      <c r="KPB150" s="16"/>
      <c r="KPF150" s="16"/>
      <c r="KPJ150" s="16"/>
      <c r="KPN150" s="16"/>
      <c r="KPR150" s="16"/>
      <c r="KPV150" s="16"/>
      <c r="KPZ150" s="16"/>
      <c r="KQD150" s="16"/>
      <c r="KQH150" s="16"/>
      <c r="KQL150" s="16"/>
      <c r="KQP150" s="16"/>
      <c r="KQT150" s="16"/>
      <c r="KQX150" s="16"/>
      <c r="KRB150" s="16"/>
      <c r="KRF150" s="16"/>
      <c r="KRJ150" s="16"/>
      <c r="KRN150" s="16"/>
      <c r="KRR150" s="16"/>
      <c r="KRV150" s="16"/>
      <c r="KRZ150" s="16"/>
      <c r="KSD150" s="16"/>
      <c r="KSH150" s="16"/>
      <c r="KSL150" s="16"/>
      <c r="KSP150" s="16"/>
      <c r="KST150" s="16"/>
      <c r="KSX150" s="16"/>
      <c r="KTB150" s="16"/>
      <c r="KTF150" s="16"/>
      <c r="KTJ150" s="16"/>
      <c r="KTN150" s="16"/>
      <c r="KTR150" s="16"/>
      <c r="KTV150" s="16"/>
      <c r="KTZ150" s="16"/>
      <c r="KUD150" s="16"/>
      <c r="KUH150" s="16"/>
      <c r="KUL150" s="16"/>
      <c r="KUP150" s="16"/>
      <c r="KUT150" s="16"/>
      <c r="KUX150" s="16"/>
      <c r="KVB150" s="16"/>
      <c r="KVF150" s="16"/>
      <c r="KVJ150" s="16"/>
      <c r="KVN150" s="16"/>
      <c r="KVR150" s="16"/>
      <c r="KVV150" s="16"/>
      <c r="KVZ150" s="16"/>
      <c r="KWD150" s="16"/>
      <c r="KWH150" s="16"/>
      <c r="KWL150" s="16"/>
      <c r="KWP150" s="16"/>
      <c r="KWT150" s="16"/>
      <c r="KWX150" s="16"/>
      <c r="KXB150" s="16"/>
      <c r="KXF150" s="16"/>
      <c r="KXJ150" s="16"/>
      <c r="KXN150" s="16"/>
      <c r="KXR150" s="16"/>
      <c r="KXV150" s="16"/>
      <c r="KXZ150" s="16"/>
      <c r="KYD150" s="16"/>
      <c r="KYH150" s="16"/>
      <c r="KYL150" s="16"/>
      <c r="KYP150" s="16"/>
      <c r="KYT150" s="16"/>
      <c r="KYX150" s="16"/>
      <c r="KZB150" s="16"/>
      <c r="KZF150" s="16"/>
      <c r="KZJ150" s="16"/>
      <c r="KZN150" s="16"/>
      <c r="KZR150" s="16"/>
      <c r="KZV150" s="16"/>
      <c r="KZZ150" s="16"/>
      <c r="LAD150" s="16"/>
      <c r="LAH150" s="16"/>
      <c r="LAL150" s="16"/>
      <c r="LAP150" s="16"/>
      <c r="LAT150" s="16"/>
      <c r="LAX150" s="16"/>
      <c r="LBB150" s="16"/>
      <c r="LBF150" s="16"/>
      <c r="LBJ150" s="16"/>
      <c r="LBN150" s="16"/>
      <c r="LBR150" s="16"/>
      <c r="LBV150" s="16"/>
      <c r="LBZ150" s="16"/>
      <c r="LCD150" s="16"/>
      <c r="LCH150" s="16"/>
      <c r="LCL150" s="16"/>
      <c r="LCP150" s="16"/>
      <c r="LCT150" s="16"/>
      <c r="LCX150" s="16"/>
      <c r="LDB150" s="16"/>
      <c r="LDF150" s="16"/>
      <c r="LDJ150" s="16"/>
      <c r="LDN150" s="16"/>
      <c r="LDR150" s="16"/>
      <c r="LDV150" s="16"/>
      <c r="LDZ150" s="16"/>
      <c r="LED150" s="16"/>
      <c r="LEH150" s="16"/>
      <c r="LEL150" s="16"/>
      <c r="LEP150" s="16"/>
      <c r="LET150" s="16"/>
      <c r="LEX150" s="16"/>
      <c r="LFB150" s="16"/>
      <c r="LFF150" s="16"/>
      <c r="LFJ150" s="16"/>
      <c r="LFN150" s="16"/>
      <c r="LFR150" s="16"/>
      <c r="LFV150" s="16"/>
      <c r="LFZ150" s="16"/>
      <c r="LGD150" s="16"/>
      <c r="LGH150" s="16"/>
      <c r="LGL150" s="16"/>
      <c r="LGP150" s="16"/>
      <c r="LGT150" s="16"/>
      <c r="LGX150" s="16"/>
      <c r="LHB150" s="16"/>
      <c r="LHF150" s="16"/>
      <c r="LHJ150" s="16"/>
      <c r="LHN150" s="16"/>
      <c r="LHR150" s="16"/>
      <c r="LHV150" s="16"/>
      <c r="LHZ150" s="16"/>
      <c r="LID150" s="16"/>
      <c r="LIH150" s="16"/>
      <c r="LIL150" s="16"/>
      <c r="LIP150" s="16"/>
      <c r="LIT150" s="16"/>
      <c r="LIX150" s="16"/>
      <c r="LJB150" s="16"/>
      <c r="LJF150" s="16"/>
      <c r="LJJ150" s="16"/>
      <c r="LJN150" s="16"/>
      <c r="LJR150" s="16"/>
      <c r="LJV150" s="16"/>
      <c r="LJZ150" s="16"/>
      <c r="LKD150" s="16"/>
      <c r="LKH150" s="16"/>
      <c r="LKL150" s="16"/>
      <c r="LKP150" s="16"/>
      <c r="LKT150" s="16"/>
      <c r="LKX150" s="16"/>
      <c r="LLB150" s="16"/>
      <c r="LLF150" s="16"/>
      <c r="LLJ150" s="16"/>
      <c r="LLN150" s="16"/>
      <c r="LLR150" s="16"/>
      <c r="LLV150" s="16"/>
      <c r="LLZ150" s="16"/>
      <c r="LMD150" s="16"/>
      <c r="LMH150" s="16"/>
      <c r="LML150" s="16"/>
      <c r="LMP150" s="16"/>
      <c r="LMT150" s="16"/>
      <c r="LMX150" s="16"/>
      <c r="LNB150" s="16"/>
      <c r="LNF150" s="16"/>
      <c r="LNJ150" s="16"/>
      <c r="LNN150" s="16"/>
      <c r="LNR150" s="16"/>
      <c r="LNV150" s="16"/>
      <c r="LNZ150" s="16"/>
      <c r="LOD150" s="16"/>
      <c r="LOH150" s="16"/>
      <c r="LOL150" s="16"/>
      <c r="LOP150" s="16"/>
      <c r="LOT150" s="16"/>
      <c r="LOX150" s="16"/>
      <c r="LPB150" s="16"/>
      <c r="LPF150" s="16"/>
      <c r="LPJ150" s="16"/>
      <c r="LPN150" s="16"/>
      <c r="LPR150" s="16"/>
      <c r="LPV150" s="16"/>
      <c r="LPZ150" s="16"/>
      <c r="LQD150" s="16"/>
      <c r="LQH150" s="16"/>
      <c r="LQL150" s="16"/>
      <c r="LQP150" s="16"/>
      <c r="LQT150" s="16"/>
      <c r="LQX150" s="16"/>
      <c r="LRB150" s="16"/>
      <c r="LRF150" s="16"/>
      <c r="LRJ150" s="16"/>
      <c r="LRN150" s="16"/>
      <c r="LRR150" s="16"/>
      <c r="LRV150" s="16"/>
      <c r="LRZ150" s="16"/>
      <c r="LSD150" s="16"/>
      <c r="LSH150" s="16"/>
      <c r="LSL150" s="16"/>
      <c r="LSP150" s="16"/>
      <c r="LST150" s="16"/>
      <c r="LSX150" s="16"/>
      <c r="LTB150" s="16"/>
      <c r="LTF150" s="16"/>
      <c r="LTJ150" s="16"/>
      <c r="LTN150" s="16"/>
      <c r="LTR150" s="16"/>
      <c r="LTV150" s="16"/>
      <c r="LTZ150" s="16"/>
      <c r="LUD150" s="16"/>
      <c r="LUH150" s="16"/>
      <c r="LUL150" s="16"/>
      <c r="LUP150" s="16"/>
      <c r="LUT150" s="16"/>
      <c r="LUX150" s="16"/>
      <c r="LVB150" s="16"/>
      <c r="LVF150" s="16"/>
      <c r="LVJ150" s="16"/>
      <c r="LVN150" s="16"/>
      <c r="LVR150" s="16"/>
      <c r="LVV150" s="16"/>
      <c r="LVZ150" s="16"/>
      <c r="LWD150" s="16"/>
      <c r="LWH150" s="16"/>
      <c r="LWL150" s="16"/>
      <c r="LWP150" s="16"/>
      <c r="LWT150" s="16"/>
      <c r="LWX150" s="16"/>
      <c r="LXB150" s="16"/>
      <c r="LXF150" s="16"/>
      <c r="LXJ150" s="16"/>
      <c r="LXN150" s="16"/>
      <c r="LXR150" s="16"/>
      <c r="LXV150" s="16"/>
      <c r="LXZ150" s="16"/>
      <c r="LYD150" s="16"/>
      <c r="LYH150" s="16"/>
      <c r="LYL150" s="16"/>
      <c r="LYP150" s="16"/>
      <c r="LYT150" s="16"/>
      <c r="LYX150" s="16"/>
      <c r="LZB150" s="16"/>
      <c r="LZF150" s="16"/>
      <c r="LZJ150" s="16"/>
      <c r="LZN150" s="16"/>
      <c r="LZR150" s="16"/>
      <c r="LZV150" s="16"/>
      <c r="LZZ150" s="16"/>
      <c r="MAD150" s="16"/>
      <c r="MAH150" s="16"/>
      <c r="MAL150" s="16"/>
      <c r="MAP150" s="16"/>
      <c r="MAT150" s="16"/>
      <c r="MAX150" s="16"/>
      <c r="MBB150" s="16"/>
      <c r="MBF150" s="16"/>
      <c r="MBJ150" s="16"/>
      <c r="MBN150" s="16"/>
      <c r="MBR150" s="16"/>
      <c r="MBV150" s="16"/>
      <c r="MBZ150" s="16"/>
      <c r="MCD150" s="16"/>
      <c r="MCH150" s="16"/>
      <c r="MCL150" s="16"/>
      <c r="MCP150" s="16"/>
      <c r="MCT150" s="16"/>
      <c r="MCX150" s="16"/>
      <c r="MDB150" s="16"/>
      <c r="MDF150" s="16"/>
      <c r="MDJ150" s="16"/>
      <c r="MDN150" s="16"/>
      <c r="MDR150" s="16"/>
      <c r="MDV150" s="16"/>
      <c r="MDZ150" s="16"/>
      <c r="MED150" s="16"/>
      <c r="MEH150" s="16"/>
      <c r="MEL150" s="16"/>
      <c r="MEP150" s="16"/>
      <c r="MET150" s="16"/>
      <c r="MEX150" s="16"/>
      <c r="MFB150" s="16"/>
      <c r="MFF150" s="16"/>
      <c r="MFJ150" s="16"/>
      <c r="MFN150" s="16"/>
      <c r="MFR150" s="16"/>
      <c r="MFV150" s="16"/>
      <c r="MFZ150" s="16"/>
      <c r="MGD150" s="16"/>
      <c r="MGH150" s="16"/>
      <c r="MGL150" s="16"/>
      <c r="MGP150" s="16"/>
      <c r="MGT150" s="16"/>
      <c r="MGX150" s="16"/>
      <c r="MHB150" s="16"/>
      <c r="MHF150" s="16"/>
      <c r="MHJ150" s="16"/>
      <c r="MHN150" s="16"/>
      <c r="MHR150" s="16"/>
      <c r="MHV150" s="16"/>
      <c r="MHZ150" s="16"/>
      <c r="MID150" s="16"/>
      <c r="MIH150" s="16"/>
      <c r="MIL150" s="16"/>
      <c r="MIP150" s="16"/>
      <c r="MIT150" s="16"/>
      <c r="MIX150" s="16"/>
      <c r="MJB150" s="16"/>
      <c r="MJF150" s="16"/>
      <c r="MJJ150" s="16"/>
      <c r="MJN150" s="16"/>
      <c r="MJR150" s="16"/>
      <c r="MJV150" s="16"/>
      <c r="MJZ150" s="16"/>
      <c r="MKD150" s="16"/>
      <c r="MKH150" s="16"/>
      <c r="MKL150" s="16"/>
      <c r="MKP150" s="16"/>
      <c r="MKT150" s="16"/>
      <c r="MKX150" s="16"/>
      <c r="MLB150" s="16"/>
      <c r="MLF150" s="16"/>
      <c r="MLJ150" s="16"/>
      <c r="MLN150" s="16"/>
      <c r="MLR150" s="16"/>
      <c r="MLV150" s="16"/>
      <c r="MLZ150" s="16"/>
      <c r="MMD150" s="16"/>
      <c r="MMH150" s="16"/>
      <c r="MML150" s="16"/>
      <c r="MMP150" s="16"/>
      <c r="MMT150" s="16"/>
      <c r="MMX150" s="16"/>
      <c r="MNB150" s="16"/>
      <c r="MNF150" s="16"/>
      <c r="MNJ150" s="16"/>
      <c r="MNN150" s="16"/>
      <c r="MNR150" s="16"/>
      <c r="MNV150" s="16"/>
      <c r="MNZ150" s="16"/>
      <c r="MOD150" s="16"/>
      <c r="MOH150" s="16"/>
      <c r="MOL150" s="16"/>
      <c r="MOP150" s="16"/>
      <c r="MOT150" s="16"/>
      <c r="MOX150" s="16"/>
      <c r="MPB150" s="16"/>
      <c r="MPF150" s="16"/>
      <c r="MPJ150" s="16"/>
      <c r="MPN150" s="16"/>
      <c r="MPR150" s="16"/>
      <c r="MPV150" s="16"/>
      <c r="MPZ150" s="16"/>
      <c r="MQD150" s="16"/>
      <c r="MQH150" s="16"/>
      <c r="MQL150" s="16"/>
      <c r="MQP150" s="16"/>
      <c r="MQT150" s="16"/>
      <c r="MQX150" s="16"/>
      <c r="MRB150" s="16"/>
      <c r="MRF150" s="16"/>
      <c r="MRJ150" s="16"/>
      <c r="MRN150" s="16"/>
      <c r="MRR150" s="16"/>
      <c r="MRV150" s="16"/>
      <c r="MRZ150" s="16"/>
      <c r="MSD150" s="16"/>
      <c r="MSH150" s="16"/>
      <c r="MSL150" s="16"/>
      <c r="MSP150" s="16"/>
      <c r="MST150" s="16"/>
      <c r="MSX150" s="16"/>
      <c r="MTB150" s="16"/>
      <c r="MTF150" s="16"/>
      <c r="MTJ150" s="16"/>
      <c r="MTN150" s="16"/>
      <c r="MTR150" s="16"/>
      <c r="MTV150" s="16"/>
      <c r="MTZ150" s="16"/>
      <c r="MUD150" s="16"/>
      <c r="MUH150" s="16"/>
      <c r="MUL150" s="16"/>
      <c r="MUP150" s="16"/>
      <c r="MUT150" s="16"/>
      <c r="MUX150" s="16"/>
      <c r="MVB150" s="16"/>
      <c r="MVF150" s="16"/>
      <c r="MVJ150" s="16"/>
      <c r="MVN150" s="16"/>
      <c r="MVR150" s="16"/>
      <c r="MVV150" s="16"/>
      <c r="MVZ150" s="16"/>
      <c r="MWD150" s="16"/>
      <c r="MWH150" s="16"/>
      <c r="MWL150" s="16"/>
      <c r="MWP150" s="16"/>
      <c r="MWT150" s="16"/>
      <c r="MWX150" s="16"/>
      <c r="MXB150" s="16"/>
      <c r="MXF150" s="16"/>
      <c r="MXJ150" s="16"/>
      <c r="MXN150" s="16"/>
      <c r="MXR150" s="16"/>
      <c r="MXV150" s="16"/>
      <c r="MXZ150" s="16"/>
      <c r="MYD150" s="16"/>
      <c r="MYH150" s="16"/>
      <c r="MYL150" s="16"/>
      <c r="MYP150" s="16"/>
      <c r="MYT150" s="16"/>
      <c r="MYX150" s="16"/>
      <c r="MZB150" s="16"/>
      <c r="MZF150" s="16"/>
      <c r="MZJ150" s="16"/>
      <c r="MZN150" s="16"/>
      <c r="MZR150" s="16"/>
      <c r="MZV150" s="16"/>
      <c r="MZZ150" s="16"/>
      <c r="NAD150" s="16"/>
      <c r="NAH150" s="16"/>
      <c r="NAL150" s="16"/>
      <c r="NAP150" s="16"/>
      <c r="NAT150" s="16"/>
      <c r="NAX150" s="16"/>
      <c r="NBB150" s="16"/>
      <c r="NBF150" s="16"/>
      <c r="NBJ150" s="16"/>
      <c r="NBN150" s="16"/>
      <c r="NBR150" s="16"/>
      <c r="NBV150" s="16"/>
      <c r="NBZ150" s="16"/>
      <c r="NCD150" s="16"/>
      <c r="NCH150" s="16"/>
      <c r="NCL150" s="16"/>
      <c r="NCP150" s="16"/>
      <c r="NCT150" s="16"/>
      <c r="NCX150" s="16"/>
      <c r="NDB150" s="16"/>
      <c r="NDF150" s="16"/>
      <c r="NDJ150" s="16"/>
      <c r="NDN150" s="16"/>
      <c r="NDR150" s="16"/>
      <c r="NDV150" s="16"/>
      <c r="NDZ150" s="16"/>
      <c r="NED150" s="16"/>
      <c r="NEH150" s="16"/>
      <c r="NEL150" s="16"/>
      <c r="NEP150" s="16"/>
      <c r="NET150" s="16"/>
      <c r="NEX150" s="16"/>
      <c r="NFB150" s="16"/>
      <c r="NFF150" s="16"/>
      <c r="NFJ150" s="16"/>
      <c r="NFN150" s="16"/>
      <c r="NFR150" s="16"/>
      <c r="NFV150" s="16"/>
      <c r="NFZ150" s="16"/>
      <c r="NGD150" s="16"/>
      <c r="NGH150" s="16"/>
      <c r="NGL150" s="16"/>
      <c r="NGP150" s="16"/>
      <c r="NGT150" s="16"/>
      <c r="NGX150" s="16"/>
      <c r="NHB150" s="16"/>
      <c r="NHF150" s="16"/>
      <c r="NHJ150" s="16"/>
      <c r="NHN150" s="16"/>
      <c r="NHR150" s="16"/>
      <c r="NHV150" s="16"/>
      <c r="NHZ150" s="16"/>
      <c r="NID150" s="16"/>
      <c r="NIH150" s="16"/>
      <c r="NIL150" s="16"/>
      <c r="NIP150" s="16"/>
      <c r="NIT150" s="16"/>
      <c r="NIX150" s="16"/>
      <c r="NJB150" s="16"/>
      <c r="NJF150" s="16"/>
      <c r="NJJ150" s="16"/>
      <c r="NJN150" s="16"/>
      <c r="NJR150" s="16"/>
      <c r="NJV150" s="16"/>
      <c r="NJZ150" s="16"/>
      <c r="NKD150" s="16"/>
      <c r="NKH150" s="16"/>
      <c r="NKL150" s="16"/>
      <c r="NKP150" s="16"/>
      <c r="NKT150" s="16"/>
      <c r="NKX150" s="16"/>
      <c r="NLB150" s="16"/>
      <c r="NLF150" s="16"/>
      <c r="NLJ150" s="16"/>
      <c r="NLN150" s="16"/>
      <c r="NLR150" s="16"/>
      <c r="NLV150" s="16"/>
      <c r="NLZ150" s="16"/>
      <c r="NMD150" s="16"/>
      <c r="NMH150" s="16"/>
      <c r="NML150" s="16"/>
      <c r="NMP150" s="16"/>
      <c r="NMT150" s="16"/>
      <c r="NMX150" s="16"/>
      <c r="NNB150" s="16"/>
      <c r="NNF150" s="16"/>
      <c r="NNJ150" s="16"/>
      <c r="NNN150" s="16"/>
      <c r="NNR150" s="16"/>
      <c r="NNV150" s="16"/>
      <c r="NNZ150" s="16"/>
      <c r="NOD150" s="16"/>
      <c r="NOH150" s="16"/>
      <c r="NOL150" s="16"/>
      <c r="NOP150" s="16"/>
      <c r="NOT150" s="16"/>
      <c r="NOX150" s="16"/>
      <c r="NPB150" s="16"/>
      <c r="NPF150" s="16"/>
      <c r="NPJ150" s="16"/>
      <c r="NPN150" s="16"/>
      <c r="NPR150" s="16"/>
      <c r="NPV150" s="16"/>
      <c r="NPZ150" s="16"/>
      <c r="NQD150" s="16"/>
      <c r="NQH150" s="16"/>
      <c r="NQL150" s="16"/>
      <c r="NQP150" s="16"/>
      <c r="NQT150" s="16"/>
      <c r="NQX150" s="16"/>
      <c r="NRB150" s="16"/>
      <c r="NRF150" s="16"/>
      <c r="NRJ150" s="16"/>
      <c r="NRN150" s="16"/>
      <c r="NRR150" s="16"/>
      <c r="NRV150" s="16"/>
      <c r="NRZ150" s="16"/>
      <c r="NSD150" s="16"/>
      <c r="NSH150" s="16"/>
      <c r="NSL150" s="16"/>
      <c r="NSP150" s="16"/>
      <c r="NST150" s="16"/>
      <c r="NSX150" s="16"/>
      <c r="NTB150" s="16"/>
      <c r="NTF150" s="16"/>
      <c r="NTJ150" s="16"/>
      <c r="NTN150" s="16"/>
      <c r="NTR150" s="16"/>
      <c r="NTV150" s="16"/>
      <c r="NTZ150" s="16"/>
      <c r="NUD150" s="16"/>
      <c r="NUH150" s="16"/>
      <c r="NUL150" s="16"/>
      <c r="NUP150" s="16"/>
      <c r="NUT150" s="16"/>
      <c r="NUX150" s="16"/>
      <c r="NVB150" s="16"/>
      <c r="NVF150" s="16"/>
      <c r="NVJ150" s="16"/>
      <c r="NVN150" s="16"/>
      <c r="NVR150" s="16"/>
      <c r="NVV150" s="16"/>
      <c r="NVZ150" s="16"/>
      <c r="NWD150" s="16"/>
      <c r="NWH150" s="16"/>
      <c r="NWL150" s="16"/>
      <c r="NWP150" s="16"/>
      <c r="NWT150" s="16"/>
      <c r="NWX150" s="16"/>
      <c r="NXB150" s="16"/>
      <c r="NXF150" s="16"/>
      <c r="NXJ150" s="16"/>
      <c r="NXN150" s="16"/>
      <c r="NXR150" s="16"/>
      <c r="NXV150" s="16"/>
      <c r="NXZ150" s="16"/>
      <c r="NYD150" s="16"/>
      <c r="NYH150" s="16"/>
      <c r="NYL150" s="16"/>
      <c r="NYP150" s="16"/>
      <c r="NYT150" s="16"/>
      <c r="NYX150" s="16"/>
      <c r="NZB150" s="16"/>
      <c r="NZF150" s="16"/>
      <c r="NZJ150" s="16"/>
      <c r="NZN150" s="16"/>
      <c r="NZR150" s="16"/>
      <c r="NZV150" s="16"/>
      <c r="NZZ150" s="16"/>
      <c r="OAD150" s="16"/>
      <c r="OAH150" s="16"/>
      <c r="OAL150" s="16"/>
      <c r="OAP150" s="16"/>
      <c r="OAT150" s="16"/>
      <c r="OAX150" s="16"/>
      <c r="OBB150" s="16"/>
      <c r="OBF150" s="16"/>
      <c r="OBJ150" s="16"/>
      <c r="OBN150" s="16"/>
      <c r="OBR150" s="16"/>
      <c r="OBV150" s="16"/>
      <c r="OBZ150" s="16"/>
      <c r="OCD150" s="16"/>
      <c r="OCH150" s="16"/>
      <c r="OCL150" s="16"/>
      <c r="OCP150" s="16"/>
      <c r="OCT150" s="16"/>
      <c r="OCX150" s="16"/>
      <c r="ODB150" s="16"/>
      <c r="ODF150" s="16"/>
      <c r="ODJ150" s="16"/>
      <c r="ODN150" s="16"/>
      <c r="ODR150" s="16"/>
      <c r="ODV150" s="16"/>
      <c r="ODZ150" s="16"/>
      <c r="OED150" s="16"/>
      <c r="OEH150" s="16"/>
      <c r="OEL150" s="16"/>
      <c r="OEP150" s="16"/>
      <c r="OET150" s="16"/>
      <c r="OEX150" s="16"/>
      <c r="OFB150" s="16"/>
      <c r="OFF150" s="16"/>
      <c r="OFJ150" s="16"/>
      <c r="OFN150" s="16"/>
      <c r="OFR150" s="16"/>
      <c r="OFV150" s="16"/>
      <c r="OFZ150" s="16"/>
      <c r="OGD150" s="16"/>
      <c r="OGH150" s="16"/>
      <c r="OGL150" s="16"/>
      <c r="OGP150" s="16"/>
      <c r="OGT150" s="16"/>
      <c r="OGX150" s="16"/>
      <c r="OHB150" s="16"/>
      <c r="OHF150" s="16"/>
      <c r="OHJ150" s="16"/>
      <c r="OHN150" s="16"/>
      <c r="OHR150" s="16"/>
      <c r="OHV150" s="16"/>
      <c r="OHZ150" s="16"/>
      <c r="OID150" s="16"/>
      <c r="OIH150" s="16"/>
      <c r="OIL150" s="16"/>
      <c r="OIP150" s="16"/>
      <c r="OIT150" s="16"/>
      <c r="OIX150" s="16"/>
      <c r="OJB150" s="16"/>
      <c r="OJF150" s="16"/>
      <c r="OJJ150" s="16"/>
      <c r="OJN150" s="16"/>
      <c r="OJR150" s="16"/>
      <c r="OJV150" s="16"/>
      <c r="OJZ150" s="16"/>
      <c r="OKD150" s="16"/>
      <c r="OKH150" s="16"/>
      <c r="OKL150" s="16"/>
      <c r="OKP150" s="16"/>
      <c r="OKT150" s="16"/>
      <c r="OKX150" s="16"/>
      <c r="OLB150" s="16"/>
      <c r="OLF150" s="16"/>
      <c r="OLJ150" s="16"/>
      <c r="OLN150" s="16"/>
      <c r="OLR150" s="16"/>
      <c r="OLV150" s="16"/>
      <c r="OLZ150" s="16"/>
      <c r="OMD150" s="16"/>
      <c r="OMH150" s="16"/>
      <c r="OML150" s="16"/>
      <c r="OMP150" s="16"/>
      <c r="OMT150" s="16"/>
      <c r="OMX150" s="16"/>
      <c r="ONB150" s="16"/>
      <c r="ONF150" s="16"/>
      <c r="ONJ150" s="16"/>
      <c r="ONN150" s="16"/>
      <c r="ONR150" s="16"/>
      <c r="ONV150" s="16"/>
      <c r="ONZ150" s="16"/>
      <c r="OOD150" s="16"/>
      <c r="OOH150" s="16"/>
      <c r="OOL150" s="16"/>
      <c r="OOP150" s="16"/>
      <c r="OOT150" s="16"/>
      <c r="OOX150" s="16"/>
      <c r="OPB150" s="16"/>
      <c r="OPF150" s="16"/>
      <c r="OPJ150" s="16"/>
      <c r="OPN150" s="16"/>
      <c r="OPR150" s="16"/>
      <c r="OPV150" s="16"/>
      <c r="OPZ150" s="16"/>
      <c r="OQD150" s="16"/>
      <c r="OQH150" s="16"/>
      <c r="OQL150" s="16"/>
      <c r="OQP150" s="16"/>
      <c r="OQT150" s="16"/>
      <c r="OQX150" s="16"/>
      <c r="ORB150" s="16"/>
      <c r="ORF150" s="16"/>
      <c r="ORJ150" s="16"/>
      <c r="ORN150" s="16"/>
      <c r="ORR150" s="16"/>
      <c r="ORV150" s="16"/>
      <c r="ORZ150" s="16"/>
      <c r="OSD150" s="16"/>
      <c r="OSH150" s="16"/>
      <c r="OSL150" s="16"/>
      <c r="OSP150" s="16"/>
      <c r="OST150" s="16"/>
      <c r="OSX150" s="16"/>
      <c r="OTB150" s="16"/>
      <c r="OTF150" s="16"/>
      <c r="OTJ150" s="16"/>
      <c r="OTN150" s="16"/>
      <c r="OTR150" s="16"/>
      <c r="OTV150" s="16"/>
      <c r="OTZ150" s="16"/>
      <c r="OUD150" s="16"/>
      <c r="OUH150" s="16"/>
      <c r="OUL150" s="16"/>
      <c r="OUP150" s="16"/>
      <c r="OUT150" s="16"/>
      <c r="OUX150" s="16"/>
      <c r="OVB150" s="16"/>
      <c r="OVF150" s="16"/>
      <c r="OVJ150" s="16"/>
      <c r="OVN150" s="16"/>
      <c r="OVR150" s="16"/>
      <c r="OVV150" s="16"/>
      <c r="OVZ150" s="16"/>
      <c r="OWD150" s="16"/>
      <c r="OWH150" s="16"/>
      <c r="OWL150" s="16"/>
      <c r="OWP150" s="16"/>
      <c r="OWT150" s="16"/>
      <c r="OWX150" s="16"/>
      <c r="OXB150" s="16"/>
      <c r="OXF150" s="16"/>
      <c r="OXJ150" s="16"/>
      <c r="OXN150" s="16"/>
      <c r="OXR150" s="16"/>
      <c r="OXV150" s="16"/>
      <c r="OXZ150" s="16"/>
      <c r="OYD150" s="16"/>
      <c r="OYH150" s="16"/>
      <c r="OYL150" s="16"/>
      <c r="OYP150" s="16"/>
      <c r="OYT150" s="16"/>
      <c r="OYX150" s="16"/>
      <c r="OZB150" s="16"/>
      <c r="OZF150" s="16"/>
      <c r="OZJ150" s="16"/>
      <c r="OZN150" s="16"/>
      <c r="OZR150" s="16"/>
      <c r="OZV150" s="16"/>
      <c r="OZZ150" s="16"/>
      <c r="PAD150" s="16"/>
      <c r="PAH150" s="16"/>
      <c r="PAL150" s="16"/>
      <c r="PAP150" s="16"/>
      <c r="PAT150" s="16"/>
      <c r="PAX150" s="16"/>
      <c r="PBB150" s="16"/>
      <c r="PBF150" s="16"/>
      <c r="PBJ150" s="16"/>
      <c r="PBN150" s="16"/>
      <c r="PBR150" s="16"/>
      <c r="PBV150" s="16"/>
      <c r="PBZ150" s="16"/>
      <c r="PCD150" s="16"/>
      <c r="PCH150" s="16"/>
      <c r="PCL150" s="16"/>
      <c r="PCP150" s="16"/>
      <c r="PCT150" s="16"/>
      <c r="PCX150" s="16"/>
      <c r="PDB150" s="16"/>
      <c r="PDF150" s="16"/>
      <c r="PDJ150" s="16"/>
      <c r="PDN150" s="16"/>
      <c r="PDR150" s="16"/>
      <c r="PDV150" s="16"/>
      <c r="PDZ150" s="16"/>
      <c r="PED150" s="16"/>
      <c r="PEH150" s="16"/>
      <c r="PEL150" s="16"/>
      <c r="PEP150" s="16"/>
      <c r="PET150" s="16"/>
      <c r="PEX150" s="16"/>
      <c r="PFB150" s="16"/>
      <c r="PFF150" s="16"/>
      <c r="PFJ150" s="16"/>
      <c r="PFN150" s="16"/>
      <c r="PFR150" s="16"/>
      <c r="PFV150" s="16"/>
      <c r="PFZ150" s="16"/>
      <c r="PGD150" s="16"/>
      <c r="PGH150" s="16"/>
      <c r="PGL150" s="16"/>
      <c r="PGP150" s="16"/>
      <c r="PGT150" s="16"/>
      <c r="PGX150" s="16"/>
      <c r="PHB150" s="16"/>
      <c r="PHF150" s="16"/>
      <c r="PHJ150" s="16"/>
      <c r="PHN150" s="16"/>
      <c r="PHR150" s="16"/>
      <c r="PHV150" s="16"/>
      <c r="PHZ150" s="16"/>
      <c r="PID150" s="16"/>
      <c r="PIH150" s="16"/>
      <c r="PIL150" s="16"/>
      <c r="PIP150" s="16"/>
      <c r="PIT150" s="16"/>
      <c r="PIX150" s="16"/>
      <c r="PJB150" s="16"/>
      <c r="PJF150" s="16"/>
      <c r="PJJ150" s="16"/>
      <c r="PJN150" s="16"/>
      <c r="PJR150" s="16"/>
      <c r="PJV150" s="16"/>
      <c r="PJZ150" s="16"/>
      <c r="PKD150" s="16"/>
      <c r="PKH150" s="16"/>
      <c r="PKL150" s="16"/>
      <c r="PKP150" s="16"/>
      <c r="PKT150" s="16"/>
      <c r="PKX150" s="16"/>
      <c r="PLB150" s="16"/>
      <c r="PLF150" s="16"/>
      <c r="PLJ150" s="16"/>
      <c r="PLN150" s="16"/>
      <c r="PLR150" s="16"/>
      <c r="PLV150" s="16"/>
      <c r="PLZ150" s="16"/>
      <c r="PMD150" s="16"/>
      <c r="PMH150" s="16"/>
      <c r="PML150" s="16"/>
      <c r="PMP150" s="16"/>
      <c r="PMT150" s="16"/>
      <c r="PMX150" s="16"/>
      <c r="PNB150" s="16"/>
      <c r="PNF150" s="16"/>
      <c r="PNJ150" s="16"/>
      <c r="PNN150" s="16"/>
      <c r="PNR150" s="16"/>
      <c r="PNV150" s="16"/>
      <c r="PNZ150" s="16"/>
      <c r="POD150" s="16"/>
      <c r="POH150" s="16"/>
      <c r="POL150" s="16"/>
      <c r="POP150" s="16"/>
      <c r="POT150" s="16"/>
      <c r="POX150" s="16"/>
      <c r="PPB150" s="16"/>
      <c r="PPF150" s="16"/>
      <c r="PPJ150" s="16"/>
      <c r="PPN150" s="16"/>
      <c r="PPR150" s="16"/>
      <c r="PPV150" s="16"/>
      <c r="PPZ150" s="16"/>
      <c r="PQD150" s="16"/>
      <c r="PQH150" s="16"/>
      <c r="PQL150" s="16"/>
      <c r="PQP150" s="16"/>
      <c r="PQT150" s="16"/>
      <c r="PQX150" s="16"/>
      <c r="PRB150" s="16"/>
      <c r="PRF150" s="16"/>
      <c r="PRJ150" s="16"/>
      <c r="PRN150" s="16"/>
      <c r="PRR150" s="16"/>
      <c r="PRV150" s="16"/>
      <c r="PRZ150" s="16"/>
      <c r="PSD150" s="16"/>
      <c r="PSH150" s="16"/>
      <c r="PSL150" s="16"/>
      <c r="PSP150" s="16"/>
      <c r="PST150" s="16"/>
      <c r="PSX150" s="16"/>
      <c r="PTB150" s="16"/>
      <c r="PTF150" s="16"/>
      <c r="PTJ150" s="16"/>
      <c r="PTN150" s="16"/>
      <c r="PTR150" s="16"/>
      <c r="PTV150" s="16"/>
      <c r="PTZ150" s="16"/>
      <c r="PUD150" s="16"/>
      <c r="PUH150" s="16"/>
      <c r="PUL150" s="16"/>
      <c r="PUP150" s="16"/>
      <c r="PUT150" s="16"/>
      <c r="PUX150" s="16"/>
      <c r="PVB150" s="16"/>
      <c r="PVF150" s="16"/>
      <c r="PVJ150" s="16"/>
      <c r="PVN150" s="16"/>
      <c r="PVR150" s="16"/>
      <c r="PVV150" s="16"/>
      <c r="PVZ150" s="16"/>
      <c r="PWD150" s="16"/>
      <c r="PWH150" s="16"/>
      <c r="PWL150" s="16"/>
      <c r="PWP150" s="16"/>
      <c r="PWT150" s="16"/>
      <c r="PWX150" s="16"/>
      <c r="PXB150" s="16"/>
      <c r="PXF150" s="16"/>
      <c r="PXJ150" s="16"/>
      <c r="PXN150" s="16"/>
      <c r="PXR150" s="16"/>
      <c r="PXV150" s="16"/>
      <c r="PXZ150" s="16"/>
      <c r="PYD150" s="16"/>
      <c r="PYH150" s="16"/>
      <c r="PYL150" s="16"/>
      <c r="PYP150" s="16"/>
      <c r="PYT150" s="16"/>
      <c r="PYX150" s="16"/>
      <c r="PZB150" s="16"/>
      <c r="PZF150" s="16"/>
      <c r="PZJ150" s="16"/>
      <c r="PZN150" s="16"/>
      <c r="PZR150" s="16"/>
      <c r="PZV150" s="16"/>
      <c r="PZZ150" s="16"/>
      <c r="QAD150" s="16"/>
      <c r="QAH150" s="16"/>
      <c r="QAL150" s="16"/>
      <c r="QAP150" s="16"/>
      <c r="QAT150" s="16"/>
      <c r="QAX150" s="16"/>
      <c r="QBB150" s="16"/>
      <c r="QBF150" s="16"/>
      <c r="QBJ150" s="16"/>
      <c r="QBN150" s="16"/>
      <c r="QBR150" s="16"/>
      <c r="QBV150" s="16"/>
      <c r="QBZ150" s="16"/>
      <c r="QCD150" s="16"/>
      <c r="QCH150" s="16"/>
      <c r="QCL150" s="16"/>
      <c r="QCP150" s="16"/>
      <c r="QCT150" s="16"/>
      <c r="QCX150" s="16"/>
      <c r="QDB150" s="16"/>
      <c r="QDF150" s="16"/>
      <c r="QDJ150" s="16"/>
      <c r="QDN150" s="16"/>
      <c r="QDR150" s="16"/>
      <c r="QDV150" s="16"/>
      <c r="QDZ150" s="16"/>
      <c r="QED150" s="16"/>
      <c r="QEH150" s="16"/>
      <c r="QEL150" s="16"/>
      <c r="QEP150" s="16"/>
      <c r="QET150" s="16"/>
      <c r="QEX150" s="16"/>
      <c r="QFB150" s="16"/>
      <c r="QFF150" s="16"/>
      <c r="QFJ150" s="16"/>
      <c r="QFN150" s="16"/>
      <c r="QFR150" s="16"/>
      <c r="QFV150" s="16"/>
      <c r="QFZ150" s="16"/>
      <c r="QGD150" s="16"/>
      <c r="QGH150" s="16"/>
      <c r="QGL150" s="16"/>
      <c r="QGP150" s="16"/>
      <c r="QGT150" s="16"/>
      <c r="QGX150" s="16"/>
      <c r="QHB150" s="16"/>
      <c r="QHF150" s="16"/>
      <c r="QHJ150" s="16"/>
      <c r="QHN150" s="16"/>
      <c r="QHR150" s="16"/>
      <c r="QHV150" s="16"/>
      <c r="QHZ150" s="16"/>
      <c r="QID150" s="16"/>
      <c r="QIH150" s="16"/>
      <c r="QIL150" s="16"/>
      <c r="QIP150" s="16"/>
      <c r="QIT150" s="16"/>
      <c r="QIX150" s="16"/>
      <c r="QJB150" s="16"/>
      <c r="QJF150" s="16"/>
      <c r="QJJ150" s="16"/>
      <c r="QJN150" s="16"/>
      <c r="QJR150" s="16"/>
      <c r="QJV150" s="16"/>
      <c r="QJZ150" s="16"/>
      <c r="QKD150" s="16"/>
      <c r="QKH150" s="16"/>
      <c r="QKL150" s="16"/>
      <c r="QKP150" s="16"/>
      <c r="QKT150" s="16"/>
      <c r="QKX150" s="16"/>
      <c r="QLB150" s="16"/>
      <c r="QLF150" s="16"/>
      <c r="QLJ150" s="16"/>
      <c r="QLN150" s="16"/>
      <c r="QLR150" s="16"/>
      <c r="QLV150" s="16"/>
      <c r="QLZ150" s="16"/>
      <c r="QMD150" s="16"/>
      <c r="QMH150" s="16"/>
      <c r="QML150" s="16"/>
      <c r="QMP150" s="16"/>
      <c r="QMT150" s="16"/>
      <c r="QMX150" s="16"/>
      <c r="QNB150" s="16"/>
      <c r="QNF150" s="16"/>
      <c r="QNJ150" s="16"/>
      <c r="QNN150" s="16"/>
      <c r="QNR150" s="16"/>
      <c r="QNV150" s="16"/>
      <c r="QNZ150" s="16"/>
      <c r="QOD150" s="16"/>
      <c r="QOH150" s="16"/>
      <c r="QOL150" s="16"/>
      <c r="QOP150" s="16"/>
      <c r="QOT150" s="16"/>
      <c r="QOX150" s="16"/>
      <c r="QPB150" s="16"/>
      <c r="QPF150" s="16"/>
      <c r="QPJ150" s="16"/>
      <c r="QPN150" s="16"/>
      <c r="QPR150" s="16"/>
      <c r="QPV150" s="16"/>
      <c r="QPZ150" s="16"/>
      <c r="QQD150" s="16"/>
      <c r="QQH150" s="16"/>
      <c r="QQL150" s="16"/>
      <c r="QQP150" s="16"/>
      <c r="QQT150" s="16"/>
      <c r="QQX150" s="16"/>
      <c r="QRB150" s="16"/>
      <c r="QRF150" s="16"/>
      <c r="QRJ150" s="16"/>
      <c r="QRN150" s="16"/>
      <c r="QRR150" s="16"/>
      <c r="QRV150" s="16"/>
      <c r="QRZ150" s="16"/>
      <c r="QSD150" s="16"/>
      <c r="QSH150" s="16"/>
      <c r="QSL150" s="16"/>
      <c r="QSP150" s="16"/>
      <c r="QST150" s="16"/>
      <c r="QSX150" s="16"/>
      <c r="QTB150" s="16"/>
      <c r="QTF150" s="16"/>
      <c r="QTJ150" s="16"/>
      <c r="QTN150" s="16"/>
      <c r="QTR150" s="16"/>
      <c r="QTV150" s="16"/>
      <c r="QTZ150" s="16"/>
      <c r="QUD150" s="16"/>
      <c r="QUH150" s="16"/>
      <c r="QUL150" s="16"/>
      <c r="QUP150" s="16"/>
      <c r="QUT150" s="16"/>
      <c r="QUX150" s="16"/>
      <c r="QVB150" s="16"/>
      <c r="QVF150" s="16"/>
      <c r="QVJ150" s="16"/>
      <c r="QVN150" s="16"/>
      <c r="QVR150" s="16"/>
      <c r="QVV150" s="16"/>
      <c r="QVZ150" s="16"/>
      <c r="QWD150" s="16"/>
      <c r="QWH150" s="16"/>
      <c r="QWL150" s="16"/>
      <c r="QWP150" s="16"/>
      <c r="QWT150" s="16"/>
      <c r="QWX150" s="16"/>
      <c r="QXB150" s="16"/>
      <c r="QXF150" s="16"/>
      <c r="QXJ150" s="16"/>
      <c r="QXN150" s="16"/>
      <c r="QXR150" s="16"/>
      <c r="QXV150" s="16"/>
      <c r="QXZ150" s="16"/>
      <c r="QYD150" s="16"/>
      <c r="QYH150" s="16"/>
      <c r="QYL150" s="16"/>
      <c r="QYP150" s="16"/>
      <c r="QYT150" s="16"/>
      <c r="QYX150" s="16"/>
      <c r="QZB150" s="16"/>
      <c r="QZF150" s="16"/>
      <c r="QZJ150" s="16"/>
      <c r="QZN150" s="16"/>
      <c r="QZR150" s="16"/>
      <c r="QZV150" s="16"/>
      <c r="QZZ150" s="16"/>
      <c r="RAD150" s="16"/>
      <c r="RAH150" s="16"/>
      <c r="RAL150" s="16"/>
      <c r="RAP150" s="16"/>
      <c r="RAT150" s="16"/>
      <c r="RAX150" s="16"/>
      <c r="RBB150" s="16"/>
      <c r="RBF150" s="16"/>
      <c r="RBJ150" s="16"/>
      <c r="RBN150" s="16"/>
      <c r="RBR150" s="16"/>
      <c r="RBV150" s="16"/>
      <c r="RBZ150" s="16"/>
      <c r="RCD150" s="16"/>
      <c r="RCH150" s="16"/>
      <c r="RCL150" s="16"/>
      <c r="RCP150" s="16"/>
      <c r="RCT150" s="16"/>
      <c r="RCX150" s="16"/>
      <c r="RDB150" s="16"/>
      <c r="RDF150" s="16"/>
      <c r="RDJ150" s="16"/>
      <c r="RDN150" s="16"/>
      <c r="RDR150" s="16"/>
      <c r="RDV150" s="16"/>
      <c r="RDZ150" s="16"/>
      <c r="RED150" s="16"/>
      <c r="REH150" s="16"/>
      <c r="REL150" s="16"/>
      <c r="REP150" s="16"/>
      <c r="RET150" s="16"/>
      <c r="REX150" s="16"/>
      <c r="RFB150" s="16"/>
      <c r="RFF150" s="16"/>
      <c r="RFJ150" s="16"/>
      <c r="RFN150" s="16"/>
      <c r="RFR150" s="16"/>
      <c r="RFV150" s="16"/>
      <c r="RFZ150" s="16"/>
      <c r="RGD150" s="16"/>
      <c r="RGH150" s="16"/>
      <c r="RGL150" s="16"/>
      <c r="RGP150" s="16"/>
      <c r="RGT150" s="16"/>
      <c r="RGX150" s="16"/>
      <c r="RHB150" s="16"/>
      <c r="RHF150" s="16"/>
      <c r="RHJ150" s="16"/>
      <c r="RHN150" s="16"/>
      <c r="RHR150" s="16"/>
      <c r="RHV150" s="16"/>
      <c r="RHZ150" s="16"/>
      <c r="RID150" s="16"/>
      <c r="RIH150" s="16"/>
      <c r="RIL150" s="16"/>
      <c r="RIP150" s="16"/>
      <c r="RIT150" s="16"/>
      <c r="RIX150" s="16"/>
      <c r="RJB150" s="16"/>
      <c r="RJF150" s="16"/>
      <c r="RJJ150" s="16"/>
      <c r="RJN150" s="16"/>
      <c r="RJR150" s="16"/>
      <c r="RJV150" s="16"/>
      <c r="RJZ150" s="16"/>
      <c r="RKD150" s="16"/>
      <c r="RKH150" s="16"/>
      <c r="RKL150" s="16"/>
      <c r="RKP150" s="16"/>
      <c r="RKT150" s="16"/>
      <c r="RKX150" s="16"/>
      <c r="RLB150" s="16"/>
      <c r="RLF150" s="16"/>
      <c r="RLJ150" s="16"/>
      <c r="RLN150" s="16"/>
      <c r="RLR150" s="16"/>
      <c r="RLV150" s="16"/>
      <c r="RLZ150" s="16"/>
      <c r="RMD150" s="16"/>
      <c r="RMH150" s="16"/>
      <c r="RML150" s="16"/>
      <c r="RMP150" s="16"/>
      <c r="RMT150" s="16"/>
      <c r="RMX150" s="16"/>
      <c r="RNB150" s="16"/>
      <c r="RNF150" s="16"/>
      <c r="RNJ150" s="16"/>
      <c r="RNN150" s="16"/>
      <c r="RNR150" s="16"/>
      <c r="RNV150" s="16"/>
      <c r="RNZ150" s="16"/>
      <c r="ROD150" s="16"/>
      <c r="ROH150" s="16"/>
      <c r="ROL150" s="16"/>
      <c r="ROP150" s="16"/>
      <c r="ROT150" s="16"/>
      <c r="ROX150" s="16"/>
      <c r="RPB150" s="16"/>
      <c r="RPF150" s="16"/>
      <c r="RPJ150" s="16"/>
      <c r="RPN150" s="16"/>
      <c r="RPR150" s="16"/>
      <c r="RPV150" s="16"/>
      <c r="RPZ150" s="16"/>
      <c r="RQD150" s="16"/>
      <c r="RQH150" s="16"/>
      <c r="RQL150" s="16"/>
      <c r="RQP150" s="16"/>
      <c r="RQT150" s="16"/>
      <c r="RQX150" s="16"/>
      <c r="RRB150" s="16"/>
      <c r="RRF150" s="16"/>
      <c r="RRJ150" s="16"/>
      <c r="RRN150" s="16"/>
      <c r="RRR150" s="16"/>
      <c r="RRV150" s="16"/>
      <c r="RRZ150" s="16"/>
      <c r="RSD150" s="16"/>
      <c r="RSH150" s="16"/>
      <c r="RSL150" s="16"/>
      <c r="RSP150" s="16"/>
      <c r="RST150" s="16"/>
      <c r="RSX150" s="16"/>
      <c r="RTB150" s="16"/>
      <c r="RTF150" s="16"/>
      <c r="RTJ150" s="16"/>
      <c r="RTN150" s="16"/>
      <c r="RTR150" s="16"/>
      <c r="RTV150" s="16"/>
      <c r="RTZ150" s="16"/>
      <c r="RUD150" s="16"/>
      <c r="RUH150" s="16"/>
      <c r="RUL150" s="16"/>
      <c r="RUP150" s="16"/>
      <c r="RUT150" s="16"/>
      <c r="RUX150" s="16"/>
      <c r="RVB150" s="16"/>
      <c r="RVF150" s="16"/>
      <c r="RVJ150" s="16"/>
      <c r="RVN150" s="16"/>
      <c r="RVR150" s="16"/>
      <c r="RVV150" s="16"/>
      <c r="RVZ150" s="16"/>
      <c r="RWD150" s="16"/>
      <c r="RWH150" s="16"/>
      <c r="RWL150" s="16"/>
      <c r="RWP150" s="16"/>
      <c r="RWT150" s="16"/>
      <c r="RWX150" s="16"/>
      <c r="RXB150" s="16"/>
      <c r="RXF150" s="16"/>
      <c r="RXJ150" s="16"/>
      <c r="RXN150" s="16"/>
      <c r="RXR150" s="16"/>
      <c r="RXV150" s="16"/>
      <c r="RXZ150" s="16"/>
      <c r="RYD150" s="16"/>
      <c r="RYH150" s="16"/>
      <c r="RYL150" s="16"/>
      <c r="RYP150" s="16"/>
      <c r="RYT150" s="16"/>
      <c r="RYX150" s="16"/>
      <c r="RZB150" s="16"/>
      <c r="RZF150" s="16"/>
      <c r="RZJ150" s="16"/>
      <c r="RZN150" s="16"/>
      <c r="RZR150" s="16"/>
      <c r="RZV150" s="16"/>
      <c r="RZZ150" s="16"/>
      <c r="SAD150" s="16"/>
      <c r="SAH150" s="16"/>
      <c r="SAL150" s="16"/>
      <c r="SAP150" s="16"/>
      <c r="SAT150" s="16"/>
      <c r="SAX150" s="16"/>
      <c r="SBB150" s="16"/>
      <c r="SBF150" s="16"/>
      <c r="SBJ150" s="16"/>
      <c r="SBN150" s="16"/>
      <c r="SBR150" s="16"/>
      <c r="SBV150" s="16"/>
      <c r="SBZ150" s="16"/>
      <c r="SCD150" s="16"/>
      <c r="SCH150" s="16"/>
      <c r="SCL150" s="16"/>
      <c r="SCP150" s="16"/>
      <c r="SCT150" s="16"/>
      <c r="SCX150" s="16"/>
      <c r="SDB150" s="16"/>
      <c r="SDF150" s="16"/>
      <c r="SDJ150" s="16"/>
      <c r="SDN150" s="16"/>
      <c r="SDR150" s="16"/>
      <c r="SDV150" s="16"/>
      <c r="SDZ150" s="16"/>
      <c r="SED150" s="16"/>
      <c r="SEH150" s="16"/>
      <c r="SEL150" s="16"/>
      <c r="SEP150" s="16"/>
      <c r="SET150" s="16"/>
      <c r="SEX150" s="16"/>
      <c r="SFB150" s="16"/>
      <c r="SFF150" s="16"/>
      <c r="SFJ150" s="16"/>
      <c r="SFN150" s="16"/>
      <c r="SFR150" s="16"/>
      <c r="SFV150" s="16"/>
      <c r="SFZ150" s="16"/>
      <c r="SGD150" s="16"/>
      <c r="SGH150" s="16"/>
      <c r="SGL150" s="16"/>
      <c r="SGP150" s="16"/>
      <c r="SGT150" s="16"/>
      <c r="SGX150" s="16"/>
      <c r="SHB150" s="16"/>
      <c r="SHF150" s="16"/>
      <c r="SHJ150" s="16"/>
      <c r="SHN150" s="16"/>
      <c r="SHR150" s="16"/>
      <c r="SHV150" s="16"/>
      <c r="SHZ150" s="16"/>
      <c r="SID150" s="16"/>
      <c r="SIH150" s="16"/>
      <c r="SIL150" s="16"/>
      <c r="SIP150" s="16"/>
      <c r="SIT150" s="16"/>
      <c r="SIX150" s="16"/>
      <c r="SJB150" s="16"/>
      <c r="SJF150" s="16"/>
      <c r="SJJ150" s="16"/>
      <c r="SJN150" s="16"/>
      <c r="SJR150" s="16"/>
      <c r="SJV150" s="16"/>
      <c r="SJZ150" s="16"/>
      <c r="SKD150" s="16"/>
      <c r="SKH150" s="16"/>
      <c r="SKL150" s="16"/>
      <c r="SKP150" s="16"/>
      <c r="SKT150" s="16"/>
      <c r="SKX150" s="16"/>
      <c r="SLB150" s="16"/>
      <c r="SLF150" s="16"/>
      <c r="SLJ150" s="16"/>
      <c r="SLN150" s="16"/>
      <c r="SLR150" s="16"/>
      <c r="SLV150" s="16"/>
      <c r="SLZ150" s="16"/>
      <c r="SMD150" s="16"/>
      <c r="SMH150" s="16"/>
      <c r="SML150" s="16"/>
      <c r="SMP150" s="16"/>
      <c r="SMT150" s="16"/>
      <c r="SMX150" s="16"/>
      <c r="SNB150" s="16"/>
      <c r="SNF150" s="16"/>
      <c r="SNJ150" s="16"/>
      <c r="SNN150" s="16"/>
      <c r="SNR150" s="16"/>
      <c r="SNV150" s="16"/>
      <c r="SNZ150" s="16"/>
      <c r="SOD150" s="16"/>
      <c r="SOH150" s="16"/>
      <c r="SOL150" s="16"/>
      <c r="SOP150" s="16"/>
      <c r="SOT150" s="16"/>
      <c r="SOX150" s="16"/>
      <c r="SPB150" s="16"/>
      <c r="SPF150" s="16"/>
      <c r="SPJ150" s="16"/>
      <c r="SPN150" s="16"/>
      <c r="SPR150" s="16"/>
      <c r="SPV150" s="16"/>
      <c r="SPZ150" s="16"/>
      <c r="SQD150" s="16"/>
      <c r="SQH150" s="16"/>
      <c r="SQL150" s="16"/>
      <c r="SQP150" s="16"/>
      <c r="SQT150" s="16"/>
      <c r="SQX150" s="16"/>
      <c r="SRB150" s="16"/>
      <c r="SRF150" s="16"/>
      <c r="SRJ150" s="16"/>
      <c r="SRN150" s="16"/>
      <c r="SRR150" s="16"/>
      <c r="SRV150" s="16"/>
      <c r="SRZ150" s="16"/>
      <c r="SSD150" s="16"/>
      <c r="SSH150" s="16"/>
      <c r="SSL150" s="16"/>
      <c r="SSP150" s="16"/>
      <c r="SST150" s="16"/>
      <c r="SSX150" s="16"/>
      <c r="STB150" s="16"/>
      <c r="STF150" s="16"/>
      <c r="STJ150" s="16"/>
      <c r="STN150" s="16"/>
      <c r="STR150" s="16"/>
      <c r="STV150" s="16"/>
      <c r="STZ150" s="16"/>
      <c r="SUD150" s="16"/>
      <c r="SUH150" s="16"/>
      <c r="SUL150" s="16"/>
      <c r="SUP150" s="16"/>
      <c r="SUT150" s="16"/>
      <c r="SUX150" s="16"/>
      <c r="SVB150" s="16"/>
      <c r="SVF150" s="16"/>
      <c r="SVJ150" s="16"/>
      <c r="SVN150" s="16"/>
      <c r="SVR150" s="16"/>
      <c r="SVV150" s="16"/>
      <c r="SVZ150" s="16"/>
      <c r="SWD150" s="16"/>
      <c r="SWH150" s="16"/>
      <c r="SWL150" s="16"/>
      <c r="SWP150" s="16"/>
      <c r="SWT150" s="16"/>
      <c r="SWX150" s="16"/>
      <c r="SXB150" s="16"/>
      <c r="SXF150" s="16"/>
      <c r="SXJ150" s="16"/>
      <c r="SXN150" s="16"/>
      <c r="SXR150" s="16"/>
      <c r="SXV150" s="16"/>
      <c r="SXZ150" s="16"/>
      <c r="SYD150" s="16"/>
      <c r="SYH150" s="16"/>
      <c r="SYL150" s="16"/>
      <c r="SYP150" s="16"/>
      <c r="SYT150" s="16"/>
      <c r="SYX150" s="16"/>
      <c r="SZB150" s="16"/>
      <c r="SZF150" s="16"/>
      <c r="SZJ150" s="16"/>
      <c r="SZN150" s="16"/>
      <c r="SZR150" s="16"/>
      <c r="SZV150" s="16"/>
      <c r="SZZ150" s="16"/>
      <c r="TAD150" s="16"/>
      <c r="TAH150" s="16"/>
      <c r="TAL150" s="16"/>
      <c r="TAP150" s="16"/>
      <c r="TAT150" s="16"/>
      <c r="TAX150" s="16"/>
      <c r="TBB150" s="16"/>
      <c r="TBF150" s="16"/>
      <c r="TBJ150" s="16"/>
      <c r="TBN150" s="16"/>
      <c r="TBR150" s="16"/>
      <c r="TBV150" s="16"/>
      <c r="TBZ150" s="16"/>
      <c r="TCD150" s="16"/>
      <c r="TCH150" s="16"/>
      <c r="TCL150" s="16"/>
      <c r="TCP150" s="16"/>
      <c r="TCT150" s="16"/>
      <c r="TCX150" s="16"/>
      <c r="TDB150" s="16"/>
      <c r="TDF150" s="16"/>
      <c r="TDJ150" s="16"/>
      <c r="TDN150" s="16"/>
      <c r="TDR150" s="16"/>
      <c r="TDV150" s="16"/>
      <c r="TDZ150" s="16"/>
      <c r="TED150" s="16"/>
      <c r="TEH150" s="16"/>
      <c r="TEL150" s="16"/>
      <c r="TEP150" s="16"/>
      <c r="TET150" s="16"/>
      <c r="TEX150" s="16"/>
      <c r="TFB150" s="16"/>
      <c r="TFF150" s="16"/>
      <c r="TFJ150" s="16"/>
      <c r="TFN150" s="16"/>
      <c r="TFR150" s="16"/>
      <c r="TFV150" s="16"/>
      <c r="TFZ150" s="16"/>
      <c r="TGD150" s="16"/>
      <c r="TGH150" s="16"/>
      <c r="TGL150" s="16"/>
      <c r="TGP150" s="16"/>
      <c r="TGT150" s="16"/>
      <c r="TGX150" s="16"/>
      <c r="THB150" s="16"/>
      <c r="THF150" s="16"/>
      <c r="THJ150" s="16"/>
      <c r="THN150" s="16"/>
      <c r="THR150" s="16"/>
      <c r="THV150" s="16"/>
      <c r="THZ150" s="16"/>
      <c r="TID150" s="16"/>
      <c r="TIH150" s="16"/>
      <c r="TIL150" s="16"/>
      <c r="TIP150" s="16"/>
      <c r="TIT150" s="16"/>
      <c r="TIX150" s="16"/>
      <c r="TJB150" s="16"/>
      <c r="TJF150" s="16"/>
      <c r="TJJ150" s="16"/>
      <c r="TJN150" s="16"/>
      <c r="TJR150" s="16"/>
      <c r="TJV150" s="16"/>
      <c r="TJZ150" s="16"/>
      <c r="TKD150" s="16"/>
      <c r="TKH150" s="16"/>
      <c r="TKL150" s="16"/>
      <c r="TKP150" s="16"/>
      <c r="TKT150" s="16"/>
      <c r="TKX150" s="16"/>
      <c r="TLB150" s="16"/>
      <c r="TLF150" s="16"/>
      <c r="TLJ150" s="16"/>
      <c r="TLN150" s="16"/>
      <c r="TLR150" s="16"/>
      <c r="TLV150" s="16"/>
      <c r="TLZ150" s="16"/>
      <c r="TMD150" s="16"/>
      <c r="TMH150" s="16"/>
      <c r="TML150" s="16"/>
      <c r="TMP150" s="16"/>
      <c r="TMT150" s="16"/>
      <c r="TMX150" s="16"/>
      <c r="TNB150" s="16"/>
      <c r="TNF150" s="16"/>
      <c r="TNJ150" s="16"/>
      <c r="TNN150" s="16"/>
      <c r="TNR150" s="16"/>
      <c r="TNV150" s="16"/>
      <c r="TNZ150" s="16"/>
      <c r="TOD150" s="16"/>
      <c r="TOH150" s="16"/>
      <c r="TOL150" s="16"/>
      <c r="TOP150" s="16"/>
      <c r="TOT150" s="16"/>
      <c r="TOX150" s="16"/>
      <c r="TPB150" s="16"/>
      <c r="TPF150" s="16"/>
      <c r="TPJ150" s="16"/>
      <c r="TPN150" s="16"/>
      <c r="TPR150" s="16"/>
      <c r="TPV150" s="16"/>
      <c r="TPZ150" s="16"/>
      <c r="TQD150" s="16"/>
      <c r="TQH150" s="16"/>
      <c r="TQL150" s="16"/>
      <c r="TQP150" s="16"/>
      <c r="TQT150" s="16"/>
      <c r="TQX150" s="16"/>
      <c r="TRB150" s="16"/>
      <c r="TRF150" s="16"/>
      <c r="TRJ150" s="16"/>
      <c r="TRN150" s="16"/>
      <c r="TRR150" s="16"/>
      <c r="TRV150" s="16"/>
      <c r="TRZ150" s="16"/>
      <c r="TSD150" s="16"/>
      <c r="TSH150" s="16"/>
      <c r="TSL150" s="16"/>
      <c r="TSP150" s="16"/>
      <c r="TST150" s="16"/>
      <c r="TSX150" s="16"/>
      <c r="TTB150" s="16"/>
      <c r="TTF150" s="16"/>
      <c r="TTJ150" s="16"/>
      <c r="TTN150" s="16"/>
      <c r="TTR150" s="16"/>
      <c r="TTV150" s="16"/>
      <c r="TTZ150" s="16"/>
      <c r="TUD150" s="16"/>
      <c r="TUH150" s="16"/>
      <c r="TUL150" s="16"/>
      <c r="TUP150" s="16"/>
      <c r="TUT150" s="16"/>
      <c r="TUX150" s="16"/>
      <c r="TVB150" s="16"/>
      <c r="TVF150" s="16"/>
      <c r="TVJ150" s="16"/>
      <c r="TVN150" s="16"/>
      <c r="TVR150" s="16"/>
      <c r="TVV150" s="16"/>
      <c r="TVZ150" s="16"/>
      <c r="TWD150" s="16"/>
      <c r="TWH150" s="16"/>
      <c r="TWL150" s="16"/>
      <c r="TWP150" s="16"/>
      <c r="TWT150" s="16"/>
      <c r="TWX150" s="16"/>
      <c r="TXB150" s="16"/>
      <c r="TXF150" s="16"/>
      <c r="TXJ150" s="16"/>
      <c r="TXN150" s="16"/>
      <c r="TXR150" s="16"/>
      <c r="TXV150" s="16"/>
      <c r="TXZ150" s="16"/>
      <c r="TYD150" s="16"/>
      <c r="TYH150" s="16"/>
      <c r="TYL150" s="16"/>
      <c r="TYP150" s="16"/>
      <c r="TYT150" s="16"/>
      <c r="TYX150" s="16"/>
      <c r="TZB150" s="16"/>
      <c r="TZF150" s="16"/>
      <c r="TZJ150" s="16"/>
      <c r="TZN150" s="16"/>
      <c r="TZR150" s="16"/>
      <c r="TZV150" s="16"/>
      <c r="TZZ150" s="16"/>
      <c r="UAD150" s="16"/>
      <c r="UAH150" s="16"/>
      <c r="UAL150" s="16"/>
      <c r="UAP150" s="16"/>
      <c r="UAT150" s="16"/>
      <c r="UAX150" s="16"/>
      <c r="UBB150" s="16"/>
      <c r="UBF150" s="16"/>
      <c r="UBJ150" s="16"/>
      <c r="UBN150" s="16"/>
      <c r="UBR150" s="16"/>
      <c r="UBV150" s="16"/>
      <c r="UBZ150" s="16"/>
      <c r="UCD150" s="16"/>
      <c r="UCH150" s="16"/>
      <c r="UCL150" s="16"/>
      <c r="UCP150" s="16"/>
      <c r="UCT150" s="16"/>
      <c r="UCX150" s="16"/>
      <c r="UDB150" s="16"/>
      <c r="UDF150" s="16"/>
      <c r="UDJ150" s="16"/>
      <c r="UDN150" s="16"/>
      <c r="UDR150" s="16"/>
      <c r="UDV150" s="16"/>
      <c r="UDZ150" s="16"/>
      <c r="UED150" s="16"/>
      <c r="UEH150" s="16"/>
      <c r="UEL150" s="16"/>
      <c r="UEP150" s="16"/>
      <c r="UET150" s="16"/>
      <c r="UEX150" s="16"/>
      <c r="UFB150" s="16"/>
      <c r="UFF150" s="16"/>
      <c r="UFJ150" s="16"/>
      <c r="UFN150" s="16"/>
      <c r="UFR150" s="16"/>
      <c r="UFV150" s="16"/>
      <c r="UFZ150" s="16"/>
      <c r="UGD150" s="16"/>
      <c r="UGH150" s="16"/>
      <c r="UGL150" s="16"/>
      <c r="UGP150" s="16"/>
      <c r="UGT150" s="16"/>
      <c r="UGX150" s="16"/>
      <c r="UHB150" s="16"/>
      <c r="UHF150" s="16"/>
      <c r="UHJ150" s="16"/>
      <c r="UHN150" s="16"/>
      <c r="UHR150" s="16"/>
      <c r="UHV150" s="16"/>
      <c r="UHZ150" s="16"/>
      <c r="UID150" s="16"/>
      <c r="UIH150" s="16"/>
      <c r="UIL150" s="16"/>
      <c r="UIP150" s="16"/>
      <c r="UIT150" s="16"/>
      <c r="UIX150" s="16"/>
      <c r="UJB150" s="16"/>
      <c r="UJF150" s="16"/>
      <c r="UJJ150" s="16"/>
      <c r="UJN150" s="16"/>
      <c r="UJR150" s="16"/>
      <c r="UJV150" s="16"/>
      <c r="UJZ150" s="16"/>
      <c r="UKD150" s="16"/>
      <c r="UKH150" s="16"/>
      <c r="UKL150" s="16"/>
      <c r="UKP150" s="16"/>
      <c r="UKT150" s="16"/>
      <c r="UKX150" s="16"/>
      <c r="ULB150" s="16"/>
      <c r="ULF150" s="16"/>
      <c r="ULJ150" s="16"/>
      <c r="ULN150" s="16"/>
      <c r="ULR150" s="16"/>
      <c r="ULV150" s="16"/>
      <c r="ULZ150" s="16"/>
      <c r="UMD150" s="16"/>
      <c r="UMH150" s="16"/>
      <c r="UML150" s="16"/>
      <c r="UMP150" s="16"/>
      <c r="UMT150" s="16"/>
      <c r="UMX150" s="16"/>
      <c r="UNB150" s="16"/>
      <c r="UNF150" s="16"/>
      <c r="UNJ150" s="16"/>
      <c r="UNN150" s="16"/>
      <c r="UNR150" s="16"/>
      <c r="UNV150" s="16"/>
      <c r="UNZ150" s="16"/>
      <c r="UOD150" s="16"/>
      <c r="UOH150" s="16"/>
      <c r="UOL150" s="16"/>
      <c r="UOP150" s="16"/>
      <c r="UOT150" s="16"/>
      <c r="UOX150" s="16"/>
      <c r="UPB150" s="16"/>
      <c r="UPF150" s="16"/>
      <c r="UPJ150" s="16"/>
      <c r="UPN150" s="16"/>
      <c r="UPR150" s="16"/>
      <c r="UPV150" s="16"/>
      <c r="UPZ150" s="16"/>
      <c r="UQD150" s="16"/>
      <c r="UQH150" s="16"/>
      <c r="UQL150" s="16"/>
      <c r="UQP150" s="16"/>
      <c r="UQT150" s="16"/>
      <c r="UQX150" s="16"/>
      <c r="URB150" s="16"/>
      <c r="URF150" s="16"/>
      <c r="URJ150" s="16"/>
      <c r="URN150" s="16"/>
      <c r="URR150" s="16"/>
      <c r="URV150" s="16"/>
      <c r="URZ150" s="16"/>
      <c r="USD150" s="16"/>
      <c r="USH150" s="16"/>
      <c r="USL150" s="16"/>
      <c r="USP150" s="16"/>
      <c r="UST150" s="16"/>
      <c r="USX150" s="16"/>
      <c r="UTB150" s="16"/>
      <c r="UTF150" s="16"/>
      <c r="UTJ150" s="16"/>
      <c r="UTN150" s="16"/>
      <c r="UTR150" s="16"/>
      <c r="UTV150" s="16"/>
      <c r="UTZ150" s="16"/>
      <c r="UUD150" s="16"/>
      <c r="UUH150" s="16"/>
      <c r="UUL150" s="16"/>
      <c r="UUP150" s="16"/>
      <c r="UUT150" s="16"/>
      <c r="UUX150" s="16"/>
      <c r="UVB150" s="16"/>
      <c r="UVF150" s="16"/>
      <c r="UVJ150" s="16"/>
      <c r="UVN150" s="16"/>
      <c r="UVR150" s="16"/>
      <c r="UVV150" s="16"/>
      <c r="UVZ150" s="16"/>
      <c r="UWD150" s="16"/>
      <c r="UWH150" s="16"/>
      <c r="UWL150" s="16"/>
      <c r="UWP150" s="16"/>
      <c r="UWT150" s="16"/>
      <c r="UWX150" s="16"/>
      <c r="UXB150" s="16"/>
      <c r="UXF150" s="16"/>
      <c r="UXJ150" s="16"/>
      <c r="UXN150" s="16"/>
      <c r="UXR150" s="16"/>
      <c r="UXV150" s="16"/>
      <c r="UXZ150" s="16"/>
      <c r="UYD150" s="16"/>
      <c r="UYH150" s="16"/>
      <c r="UYL150" s="16"/>
      <c r="UYP150" s="16"/>
      <c r="UYT150" s="16"/>
      <c r="UYX150" s="16"/>
      <c r="UZB150" s="16"/>
      <c r="UZF150" s="16"/>
      <c r="UZJ150" s="16"/>
      <c r="UZN150" s="16"/>
      <c r="UZR150" s="16"/>
      <c r="UZV150" s="16"/>
      <c r="UZZ150" s="16"/>
      <c r="VAD150" s="16"/>
      <c r="VAH150" s="16"/>
      <c r="VAL150" s="16"/>
      <c r="VAP150" s="16"/>
      <c r="VAT150" s="16"/>
      <c r="VAX150" s="16"/>
      <c r="VBB150" s="16"/>
      <c r="VBF150" s="16"/>
      <c r="VBJ150" s="16"/>
      <c r="VBN150" s="16"/>
      <c r="VBR150" s="16"/>
      <c r="VBV150" s="16"/>
      <c r="VBZ150" s="16"/>
      <c r="VCD150" s="16"/>
      <c r="VCH150" s="16"/>
      <c r="VCL150" s="16"/>
      <c r="VCP150" s="16"/>
      <c r="VCT150" s="16"/>
      <c r="VCX150" s="16"/>
      <c r="VDB150" s="16"/>
      <c r="VDF150" s="16"/>
      <c r="VDJ150" s="16"/>
      <c r="VDN150" s="16"/>
      <c r="VDR150" s="16"/>
      <c r="VDV150" s="16"/>
      <c r="VDZ150" s="16"/>
      <c r="VED150" s="16"/>
      <c r="VEH150" s="16"/>
      <c r="VEL150" s="16"/>
      <c r="VEP150" s="16"/>
      <c r="VET150" s="16"/>
      <c r="VEX150" s="16"/>
      <c r="VFB150" s="16"/>
      <c r="VFF150" s="16"/>
      <c r="VFJ150" s="16"/>
      <c r="VFN150" s="16"/>
      <c r="VFR150" s="16"/>
      <c r="VFV150" s="16"/>
      <c r="VFZ150" s="16"/>
      <c r="VGD150" s="16"/>
      <c r="VGH150" s="16"/>
      <c r="VGL150" s="16"/>
      <c r="VGP150" s="16"/>
      <c r="VGT150" s="16"/>
      <c r="VGX150" s="16"/>
      <c r="VHB150" s="16"/>
      <c r="VHF150" s="16"/>
      <c r="VHJ150" s="16"/>
      <c r="VHN150" s="16"/>
      <c r="VHR150" s="16"/>
      <c r="VHV150" s="16"/>
      <c r="VHZ150" s="16"/>
      <c r="VID150" s="16"/>
      <c r="VIH150" s="16"/>
      <c r="VIL150" s="16"/>
      <c r="VIP150" s="16"/>
      <c r="VIT150" s="16"/>
      <c r="VIX150" s="16"/>
      <c r="VJB150" s="16"/>
      <c r="VJF150" s="16"/>
      <c r="VJJ150" s="16"/>
      <c r="VJN150" s="16"/>
      <c r="VJR150" s="16"/>
      <c r="VJV150" s="16"/>
      <c r="VJZ150" s="16"/>
      <c r="VKD150" s="16"/>
      <c r="VKH150" s="16"/>
      <c r="VKL150" s="16"/>
      <c r="VKP150" s="16"/>
      <c r="VKT150" s="16"/>
      <c r="VKX150" s="16"/>
      <c r="VLB150" s="16"/>
      <c r="VLF150" s="16"/>
      <c r="VLJ150" s="16"/>
      <c r="VLN150" s="16"/>
      <c r="VLR150" s="16"/>
      <c r="VLV150" s="16"/>
      <c r="VLZ150" s="16"/>
      <c r="VMD150" s="16"/>
      <c r="VMH150" s="16"/>
      <c r="VML150" s="16"/>
      <c r="VMP150" s="16"/>
      <c r="VMT150" s="16"/>
      <c r="VMX150" s="16"/>
      <c r="VNB150" s="16"/>
      <c r="VNF150" s="16"/>
      <c r="VNJ150" s="16"/>
      <c r="VNN150" s="16"/>
      <c r="VNR150" s="16"/>
      <c r="VNV150" s="16"/>
      <c r="VNZ150" s="16"/>
      <c r="VOD150" s="16"/>
      <c r="VOH150" s="16"/>
      <c r="VOL150" s="16"/>
      <c r="VOP150" s="16"/>
      <c r="VOT150" s="16"/>
      <c r="VOX150" s="16"/>
      <c r="VPB150" s="16"/>
      <c r="VPF150" s="16"/>
      <c r="VPJ150" s="16"/>
      <c r="VPN150" s="16"/>
      <c r="VPR150" s="16"/>
      <c r="VPV150" s="16"/>
      <c r="VPZ150" s="16"/>
      <c r="VQD150" s="16"/>
      <c r="VQH150" s="16"/>
      <c r="VQL150" s="16"/>
      <c r="VQP150" s="16"/>
      <c r="VQT150" s="16"/>
      <c r="VQX150" s="16"/>
      <c r="VRB150" s="16"/>
      <c r="VRF150" s="16"/>
      <c r="VRJ150" s="16"/>
      <c r="VRN150" s="16"/>
      <c r="VRR150" s="16"/>
      <c r="VRV150" s="16"/>
      <c r="VRZ150" s="16"/>
      <c r="VSD150" s="16"/>
      <c r="VSH150" s="16"/>
      <c r="VSL150" s="16"/>
      <c r="VSP150" s="16"/>
      <c r="VST150" s="16"/>
      <c r="VSX150" s="16"/>
      <c r="VTB150" s="16"/>
      <c r="VTF150" s="16"/>
      <c r="VTJ150" s="16"/>
      <c r="VTN150" s="16"/>
      <c r="VTR150" s="16"/>
      <c r="VTV150" s="16"/>
      <c r="VTZ150" s="16"/>
      <c r="VUD150" s="16"/>
      <c r="VUH150" s="16"/>
      <c r="VUL150" s="16"/>
      <c r="VUP150" s="16"/>
      <c r="VUT150" s="16"/>
      <c r="VUX150" s="16"/>
      <c r="VVB150" s="16"/>
      <c r="VVF150" s="16"/>
      <c r="VVJ150" s="16"/>
      <c r="VVN150" s="16"/>
      <c r="VVR150" s="16"/>
      <c r="VVV150" s="16"/>
      <c r="VVZ150" s="16"/>
      <c r="VWD150" s="16"/>
      <c r="VWH150" s="16"/>
      <c r="VWL150" s="16"/>
      <c r="VWP150" s="16"/>
      <c r="VWT150" s="16"/>
      <c r="VWX150" s="16"/>
      <c r="VXB150" s="16"/>
      <c r="VXF150" s="16"/>
      <c r="VXJ150" s="16"/>
      <c r="VXN150" s="16"/>
      <c r="VXR150" s="16"/>
      <c r="VXV150" s="16"/>
      <c r="VXZ150" s="16"/>
      <c r="VYD150" s="16"/>
      <c r="VYH150" s="16"/>
      <c r="VYL150" s="16"/>
      <c r="VYP150" s="16"/>
      <c r="VYT150" s="16"/>
      <c r="VYX150" s="16"/>
      <c r="VZB150" s="16"/>
      <c r="VZF150" s="16"/>
      <c r="VZJ150" s="16"/>
      <c r="VZN150" s="16"/>
      <c r="VZR150" s="16"/>
      <c r="VZV150" s="16"/>
      <c r="VZZ150" s="16"/>
      <c r="WAD150" s="16"/>
      <c r="WAH150" s="16"/>
      <c r="WAL150" s="16"/>
      <c r="WAP150" s="16"/>
      <c r="WAT150" s="16"/>
      <c r="WAX150" s="16"/>
      <c r="WBB150" s="16"/>
      <c r="WBF150" s="16"/>
      <c r="WBJ150" s="16"/>
      <c r="WBN150" s="16"/>
      <c r="WBR150" s="16"/>
      <c r="WBV150" s="16"/>
      <c r="WBZ150" s="16"/>
      <c r="WCD150" s="16"/>
      <c r="WCH150" s="16"/>
      <c r="WCL150" s="16"/>
      <c r="WCP150" s="16"/>
      <c r="WCT150" s="16"/>
      <c r="WCX150" s="16"/>
      <c r="WDB150" s="16"/>
      <c r="WDF150" s="16"/>
      <c r="WDJ150" s="16"/>
      <c r="WDN150" s="16"/>
      <c r="WDR150" s="16"/>
      <c r="WDV150" s="16"/>
      <c r="WDZ150" s="16"/>
      <c r="WED150" s="16"/>
      <c r="WEH150" s="16"/>
      <c r="WEL150" s="16"/>
      <c r="WEP150" s="16"/>
      <c r="WET150" s="16"/>
      <c r="WEX150" s="16"/>
      <c r="WFB150" s="16"/>
      <c r="WFF150" s="16"/>
      <c r="WFJ150" s="16"/>
      <c r="WFN150" s="16"/>
      <c r="WFR150" s="16"/>
      <c r="WFV150" s="16"/>
      <c r="WFZ150" s="16"/>
      <c r="WGD150" s="16"/>
      <c r="WGH150" s="16"/>
      <c r="WGL150" s="16"/>
      <c r="WGP150" s="16"/>
      <c r="WGT150" s="16"/>
      <c r="WGX150" s="16"/>
      <c r="WHB150" s="16"/>
      <c r="WHF150" s="16"/>
      <c r="WHJ150" s="16"/>
      <c r="WHN150" s="16"/>
      <c r="WHR150" s="16"/>
      <c r="WHV150" s="16"/>
      <c r="WHZ150" s="16"/>
      <c r="WID150" s="16"/>
      <c r="WIH150" s="16"/>
      <c r="WIL150" s="16"/>
      <c r="WIP150" s="16"/>
      <c r="WIT150" s="16"/>
      <c r="WIX150" s="16"/>
      <c r="WJB150" s="16"/>
      <c r="WJF150" s="16"/>
      <c r="WJJ150" s="16"/>
      <c r="WJN150" s="16"/>
      <c r="WJR150" s="16"/>
      <c r="WJV150" s="16"/>
      <c r="WJZ150" s="16"/>
      <c r="WKD150" s="16"/>
      <c r="WKH150" s="16"/>
      <c r="WKL150" s="16"/>
      <c r="WKP150" s="16"/>
      <c r="WKT150" s="16"/>
      <c r="WKX150" s="16"/>
      <c r="WLB150" s="16"/>
      <c r="WLF150" s="16"/>
      <c r="WLJ150" s="16"/>
      <c r="WLN150" s="16"/>
      <c r="WLR150" s="16"/>
      <c r="WLV150" s="16"/>
      <c r="WLZ150" s="16"/>
      <c r="WMD150" s="16"/>
      <c r="WMH150" s="16"/>
      <c r="WML150" s="16"/>
      <c r="WMP150" s="16"/>
      <c r="WMT150" s="16"/>
      <c r="WMX150" s="16"/>
      <c r="WNB150" s="16"/>
      <c r="WNF150" s="16"/>
      <c r="WNJ150" s="16"/>
      <c r="WNN150" s="16"/>
      <c r="WNR150" s="16"/>
      <c r="WNV150" s="16"/>
      <c r="WNZ150" s="16"/>
      <c r="WOD150" s="16"/>
      <c r="WOH150" s="16"/>
      <c r="WOL150" s="16"/>
      <c r="WOP150" s="16"/>
      <c r="WOT150" s="16"/>
      <c r="WOX150" s="16"/>
      <c r="WPB150" s="16"/>
      <c r="WPF150" s="16"/>
      <c r="WPJ150" s="16"/>
      <c r="WPN150" s="16"/>
      <c r="WPR150" s="16"/>
      <c r="WPV150" s="16"/>
      <c r="WPZ150" s="16"/>
      <c r="WQD150" s="16"/>
      <c r="WQH150" s="16"/>
      <c r="WQL150" s="16"/>
      <c r="WQP150" s="16"/>
      <c r="WQT150" s="16"/>
      <c r="WQX150" s="16"/>
      <c r="WRB150" s="16"/>
      <c r="WRF150" s="16"/>
      <c r="WRJ150" s="16"/>
      <c r="WRN150" s="16"/>
      <c r="WRR150" s="16"/>
      <c r="WRV150" s="16"/>
      <c r="WRZ150" s="16"/>
      <c r="WSD150" s="16"/>
      <c r="WSH150" s="16"/>
      <c r="WSL150" s="16"/>
      <c r="WSP150" s="16"/>
      <c r="WST150" s="16"/>
      <c r="WSX150" s="16"/>
      <c r="WTB150" s="16"/>
      <c r="WTF150" s="16"/>
      <c r="WTJ150" s="16"/>
      <c r="WTN150" s="16"/>
      <c r="WTR150" s="16"/>
      <c r="WTV150" s="16"/>
      <c r="WTZ150" s="16"/>
      <c r="WUD150" s="16"/>
      <c r="WUH150" s="16"/>
      <c r="WUL150" s="16"/>
      <c r="WUP150" s="16"/>
      <c r="WUT150" s="16"/>
      <c r="WUX150" s="16"/>
      <c r="WVB150" s="16"/>
      <c r="WVF150" s="16"/>
      <c r="WVJ150" s="16"/>
      <c r="WVN150" s="16"/>
      <c r="WVR150" s="16"/>
      <c r="WVV150" s="16"/>
      <c r="WVZ150" s="16"/>
      <c r="WWD150" s="16"/>
      <c r="WWH150" s="16"/>
      <c r="WWL150" s="16"/>
      <c r="WWP150" s="16"/>
      <c r="WWT150" s="16"/>
      <c r="WWX150" s="16"/>
      <c r="WXB150" s="16"/>
      <c r="WXF150" s="16"/>
      <c r="WXJ150" s="16"/>
      <c r="WXN150" s="16"/>
      <c r="WXR150" s="16"/>
      <c r="WXV150" s="16"/>
      <c r="WXZ150" s="16"/>
      <c r="WYD150" s="16"/>
      <c r="WYH150" s="16"/>
      <c r="WYL150" s="16"/>
      <c r="WYP150" s="16"/>
      <c r="WYT150" s="16"/>
      <c r="WYX150" s="16"/>
      <c r="WZB150" s="16"/>
      <c r="WZF150" s="16"/>
      <c r="WZJ150" s="16"/>
      <c r="WZN150" s="16"/>
      <c r="WZR150" s="16"/>
      <c r="WZV150" s="16"/>
      <c r="WZZ150" s="16"/>
      <c r="XAD150" s="16"/>
      <c r="XAH150" s="16"/>
      <c r="XAL150" s="16"/>
      <c r="XAP150" s="16"/>
      <c r="XAT150" s="16"/>
      <c r="XAX150" s="16"/>
      <c r="XBB150" s="16"/>
      <c r="XBF150" s="16"/>
      <c r="XBJ150" s="16"/>
      <c r="XBN150" s="16"/>
      <c r="XBR150" s="16"/>
      <c r="XBV150" s="16"/>
      <c r="XBZ150" s="16"/>
      <c r="XCD150" s="16"/>
      <c r="XCH150" s="16"/>
      <c r="XCL150" s="16"/>
      <c r="XCP150" s="16"/>
      <c r="XCT150" s="16"/>
      <c r="XCX150" s="16"/>
      <c r="XDB150" s="16"/>
      <c r="XDF150" s="16"/>
      <c r="XDJ150" s="16"/>
      <c r="XDN150" s="16"/>
      <c r="XDR150" s="16"/>
      <c r="XDV150" s="16"/>
      <c r="XDZ150" s="16"/>
      <c r="XED150" s="16"/>
      <c r="XEH150" s="16"/>
      <c r="XEL150" s="16"/>
      <c r="XEP150" s="16"/>
      <c r="XET150" s="16"/>
      <c r="XEX150" s="16"/>
      <c r="XFB150" s="16"/>
    </row>
    <row r="151" spans="1:1022 1026:2046 2050:3070 3074:4094 4098:5118 5122:6142 6146:7166 7170:8190 8194:9214 9218:10238 10242:11262 11266:12286 12290:13310 13314:14334 14338:15358 15362:16382" s="34" customFormat="1" x14ac:dyDescent="0.2">
      <c r="A151" s="88"/>
      <c r="B151" s="88"/>
      <c r="C151" s="88"/>
      <c r="D151" s="88"/>
      <c r="E151" s="88"/>
      <c r="F151" s="88"/>
      <c r="G151" s="55"/>
      <c r="H151" s="126"/>
      <c r="I151" s="312"/>
      <c r="J151" s="313"/>
      <c r="K151" s="313"/>
      <c r="L151" s="314"/>
      <c r="M151" s="55"/>
      <c r="N151" s="55"/>
      <c r="O151" s="127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</row>
    <row r="152" spans="1:1022 1026:2046 2050:3070 3074:4094 4098:5118 5122:6142 6146:7166 7170:8190 8194:9214 9218:10238 10242:11262 11266:12286 12290:13310 13314:14334 14338:15358 15362:16382" s="34" customFormat="1" x14ac:dyDescent="0.25">
      <c r="A152" s="88"/>
      <c r="B152" s="88"/>
      <c r="C152" s="88"/>
      <c r="D152" s="88"/>
      <c r="E152" s="88"/>
      <c r="F152" s="88"/>
      <c r="G152" s="55"/>
      <c r="H152" s="126"/>
      <c r="I152" s="312"/>
      <c r="J152" s="313"/>
      <c r="K152" s="313"/>
      <c r="L152" s="314"/>
      <c r="M152" s="55"/>
      <c r="N152" s="11"/>
      <c r="O152" s="127"/>
      <c r="P152" s="55"/>
      <c r="Q152" s="55"/>
      <c r="R152" s="11"/>
      <c r="S152" s="55"/>
      <c r="T152" s="55"/>
      <c r="U152" s="55"/>
      <c r="V152" s="11"/>
      <c r="W152" s="55"/>
      <c r="X152" s="55"/>
      <c r="Y152" s="55"/>
      <c r="Z152" s="11"/>
      <c r="AA152" s="55"/>
      <c r="AB152" s="55"/>
      <c r="AC152" s="55"/>
      <c r="AD152" s="11"/>
      <c r="AE152" s="55"/>
      <c r="AF152" s="55"/>
      <c r="AG152" s="55"/>
      <c r="AH152" s="11"/>
      <c r="AI152" s="55"/>
      <c r="AJ152" s="55"/>
      <c r="AK152" s="55"/>
      <c r="AL152" s="11"/>
      <c r="AM152" s="55"/>
      <c r="AP152" s="16"/>
      <c r="AT152" s="16"/>
      <c r="AX152" s="16"/>
      <c r="BB152" s="16"/>
      <c r="BF152" s="16"/>
      <c r="BJ152" s="16"/>
      <c r="BN152" s="16"/>
      <c r="BR152" s="16"/>
      <c r="BV152" s="16"/>
      <c r="BZ152" s="16"/>
      <c r="CD152" s="16"/>
      <c r="CH152" s="16"/>
      <c r="CL152" s="16"/>
      <c r="CP152" s="16"/>
      <c r="CT152" s="16"/>
      <c r="CX152" s="16"/>
      <c r="DB152" s="16"/>
      <c r="DF152" s="16"/>
      <c r="DJ152" s="16"/>
      <c r="DN152" s="16"/>
      <c r="DR152" s="16"/>
      <c r="DV152" s="16"/>
      <c r="DZ152" s="16"/>
      <c r="ED152" s="16"/>
      <c r="EH152" s="16"/>
      <c r="EL152" s="16"/>
      <c r="EP152" s="16"/>
      <c r="ET152" s="16"/>
      <c r="EX152" s="16"/>
      <c r="FB152" s="16"/>
      <c r="FF152" s="16"/>
      <c r="FJ152" s="16"/>
      <c r="FN152" s="16"/>
      <c r="FR152" s="16"/>
      <c r="FV152" s="16"/>
      <c r="FZ152" s="16"/>
      <c r="GD152" s="16"/>
      <c r="GH152" s="16"/>
      <c r="GL152" s="16"/>
      <c r="GP152" s="16"/>
      <c r="GT152" s="16"/>
      <c r="GX152" s="16"/>
      <c r="HB152" s="16"/>
      <c r="HF152" s="16"/>
      <c r="HJ152" s="16"/>
      <c r="HN152" s="16"/>
      <c r="HR152" s="16"/>
      <c r="HV152" s="16"/>
      <c r="HZ152" s="16"/>
      <c r="ID152" s="16"/>
      <c r="IH152" s="16"/>
      <c r="IL152" s="16"/>
      <c r="IP152" s="16"/>
      <c r="IT152" s="16"/>
      <c r="IX152" s="16"/>
      <c r="JB152" s="16"/>
      <c r="JF152" s="16"/>
      <c r="JJ152" s="16"/>
      <c r="JN152" s="16"/>
      <c r="JR152" s="16"/>
      <c r="JV152" s="16"/>
      <c r="JZ152" s="16"/>
      <c r="KD152" s="16"/>
      <c r="KH152" s="16"/>
      <c r="KL152" s="16"/>
      <c r="KP152" s="16"/>
      <c r="KT152" s="16"/>
      <c r="KX152" s="16"/>
      <c r="LB152" s="16"/>
      <c r="LF152" s="16"/>
      <c r="LJ152" s="16"/>
      <c r="LN152" s="16"/>
      <c r="LR152" s="16"/>
      <c r="LV152" s="16"/>
      <c r="LZ152" s="16"/>
      <c r="MD152" s="16"/>
      <c r="MH152" s="16"/>
      <c r="ML152" s="16"/>
      <c r="MP152" s="16"/>
      <c r="MT152" s="16"/>
      <c r="MX152" s="16"/>
      <c r="NB152" s="16"/>
      <c r="NF152" s="16"/>
      <c r="NJ152" s="16"/>
      <c r="NN152" s="16"/>
      <c r="NR152" s="16"/>
      <c r="NV152" s="16"/>
      <c r="NZ152" s="16"/>
      <c r="OD152" s="16"/>
      <c r="OH152" s="16"/>
      <c r="OL152" s="16"/>
      <c r="OP152" s="16"/>
      <c r="OT152" s="16"/>
      <c r="OX152" s="16"/>
      <c r="PB152" s="16"/>
      <c r="PF152" s="16"/>
      <c r="PJ152" s="16"/>
      <c r="PN152" s="16"/>
      <c r="PR152" s="16"/>
      <c r="PV152" s="16"/>
      <c r="PZ152" s="16"/>
      <c r="QD152" s="16"/>
      <c r="QH152" s="16"/>
      <c r="QL152" s="16"/>
      <c r="QP152" s="16"/>
      <c r="QT152" s="16"/>
      <c r="QX152" s="16"/>
      <c r="RB152" s="16"/>
      <c r="RF152" s="16"/>
      <c r="RJ152" s="16"/>
      <c r="RN152" s="16"/>
      <c r="RR152" s="16"/>
      <c r="RV152" s="16"/>
      <c r="RZ152" s="16"/>
      <c r="SD152" s="16"/>
      <c r="SH152" s="16"/>
      <c r="SL152" s="16"/>
      <c r="SP152" s="16"/>
      <c r="ST152" s="16"/>
      <c r="SX152" s="16"/>
      <c r="TB152" s="16"/>
      <c r="TF152" s="16"/>
      <c r="TJ152" s="16"/>
      <c r="TN152" s="16"/>
      <c r="TR152" s="16"/>
      <c r="TV152" s="16"/>
      <c r="TZ152" s="16"/>
      <c r="UD152" s="16"/>
      <c r="UH152" s="16"/>
      <c r="UL152" s="16"/>
      <c r="UP152" s="16"/>
      <c r="UT152" s="16"/>
      <c r="UX152" s="16"/>
      <c r="VB152" s="16"/>
      <c r="VF152" s="16"/>
      <c r="VJ152" s="16"/>
      <c r="VN152" s="16"/>
      <c r="VR152" s="16"/>
      <c r="VV152" s="16"/>
      <c r="VZ152" s="16"/>
      <c r="WD152" s="16"/>
      <c r="WH152" s="16"/>
      <c r="WL152" s="16"/>
      <c r="WP152" s="16"/>
      <c r="WT152" s="16"/>
      <c r="WX152" s="16"/>
      <c r="XB152" s="16"/>
      <c r="XF152" s="16"/>
      <c r="XJ152" s="16"/>
      <c r="XN152" s="16"/>
      <c r="XR152" s="16"/>
      <c r="XV152" s="16"/>
      <c r="XZ152" s="16"/>
      <c r="YD152" s="16"/>
      <c r="YH152" s="16"/>
      <c r="YL152" s="16"/>
      <c r="YP152" s="16"/>
      <c r="YT152" s="16"/>
      <c r="YX152" s="16"/>
      <c r="ZB152" s="16"/>
      <c r="ZF152" s="16"/>
      <c r="ZJ152" s="16"/>
      <c r="ZN152" s="16"/>
      <c r="ZR152" s="16"/>
      <c r="ZV152" s="16"/>
      <c r="ZZ152" s="16"/>
      <c r="AAD152" s="16"/>
      <c r="AAH152" s="16"/>
      <c r="AAL152" s="16"/>
      <c r="AAP152" s="16"/>
      <c r="AAT152" s="16"/>
      <c r="AAX152" s="16"/>
      <c r="ABB152" s="16"/>
      <c r="ABF152" s="16"/>
      <c r="ABJ152" s="16"/>
      <c r="ABN152" s="16"/>
      <c r="ABR152" s="16"/>
      <c r="ABV152" s="16"/>
      <c r="ABZ152" s="16"/>
      <c r="ACD152" s="16"/>
      <c r="ACH152" s="16"/>
      <c r="ACL152" s="16"/>
      <c r="ACP152" s="16"/>
      <c r="ACT152" s="16"/>
      <c r="ACX152" s="16"/>
      <c r="ADB152" s="16"/>
      <c r="ADF152" s="16"/>
      <c r="ADJ152" s="16"/>
      <c r="ADN152" s="16"/>
      <c r="ADR152" s="16"/>
      <c r="ADV152" s="16"/>
      <c r="ADZ152" s="16"/>
      <c r="AED152" s="16"/>
      <c r="AEH152" s="16"/>
      <c r="AEL152" s="16"/>
      <c r="AEP152" s="16"/>
      <c r="AET152" s="16"/>
      <c r="AEX152" s="16"/>
      <c r="AFB152" s="16"/>
      <c r="AFF152" s="16"/>
      <c r="AFJ152" s="16"/>
      <c r="AFN152" s="16"/>
      <c r="AFR152" s="16"/>
      <c r="AFV152" s="16"/>
      <c r="AFZ152" s="16"/>
      <c r="AGD152" s="16"/>
      <c r="AGH152" s="16"/>
      <c r="AGL152" s="16"/>
      <c r="AGP152" s="16"/>
      <c r="AGT152" s="16"/>
      <c r="AGX152" s="16"/>
      <c r="AHB152" s="16"/>
      <c r="AHF152" s="16"/>
      <c r="AHJ152" s="16"/>
      <c r="AHN152" s="16"/>
      <c r="AHR152" s="16"/>
      <c r="AHV152" s="16"/>
      <c r="AHZ152" s="16"/>
      <c r="AID152" s="16"/>
      <c r="AIH152" s="16"/>
      <c r="AIL152" s="16"/>
      <c r="AIP152" s="16"/>
      <c r="AIT152" s="16"/>
      <c r="AIX152" s="16"/>
      <c r="AJB152" s="16"/>
      <c r="AJF152" s="16"/>
      <c r="AJJ152" s="16"/>
      <c r="AJN152" s="16"/>
      <c r="AJR152" s="16"/>
      <c r="AJV152" s="16"/>
      <c r="AJZ152" s="16"/>
      <c r="AKD152" s="16"/>
      <c r="AKH152" s="16"/>
      <c r="AKL152" s="16"/>
      <c r="AKP152" s="16"/>
      <c r="AKT152" s="16"/>
      <c r="AKX152" s="16"/>
      <c r="ALB152" s="16"/>
      <c r="ALF152" s="16"/>
      <c r="ALJ152" s="16"/>
      <c r="ALN152" s="16"/>
      <c r="ALR152" s="16"/>
      <c r="ALV152" s="16"/>
      <c r="ALZ152" s="16"/>
      <c r="AMD152" s="16"/>
      <c r="AMH152" s="16"/>
      <c r="AML152" s="16"/>
      <c r="AMP152" s="16"/>
      <c r="AMT152" s="16"/>
      <c r="AMX152" s="16"/>
      <c r="ANB152" s="16"/>
      <c r="ANF152" s="16"/>
      <c r="ANJ152" s="16"/>
      <c r="ANN152" s="16"/>
      <c r="ANR152" s="16"/>
      <c r="ANV152" s="16"/>
      <c r="ANZ152" s="16"/>
      <c r="AOD152" s="16"/>
      <c r="AOH152" s="16"/>
      <c r="AOL152" s="16"/>
      <c r="AOP152" s="16"/>
      <c r="AOT152" s="16"/>
      <c r="AOX152" s="16"/>
      <c r="APB152" s="16"/>
      <c r="APF152" s="16"/>
      <c r="APJ152" s="16"/>
      <c r="APN152" s="16"/>
      <c r="APR152" s="16"/>
      <c r="APV152" s="16"/>
      <c r="APZ152" s="16"/>
      <c r="AQD152" s="16"/>
      <c r="AQH152" s="16"/>
      <c r="AQL152" s="16"/>
      <c r="AQP152" s="16"/>
      <c r="AQT152" s="16"/>
      <c r="AQX152" s="16"/>
      <c r="ARB152" s="16"/>
      <c r="ARF152" s="16"/>
      <c r="ARJ152" s="16"/>
      <c r="ARN152" s="16"/>
      <c r="ARR152" s="16"/>
      <c r="ARV152" s="16"/>
      <c r="ARZ152" s="16"/>
      <c r="ASD152" s="16"/>
      <c r="ASH152" s="16"/>
      <c r="ASL152" s="16"/>
      <c r="ASP152" s="16"/>
      <c r="AST152" s="16"/>
      <c r="ASX152" s="16"/>
      <c r="ATB152" s="16"/>
      <c r="ATF152" s="16"/>
      <c r="ATJ152" s="16"/>
      <c r="ATN152" s="16"/>
      <c r="ATR152" s="16"/>
      <c r="ATV152" s="16"/>
      <c r="ATZ152" s="16"/>
      <c r="AUD152" s="16"/>
      <c r="AUH152" s="16"/>
      <c r="AUL152" s="16"/>
      <c r="AUP152" s="16"/>
      <c r="AUT152" s="16"/>
      <c r="AUX152" s="16"/>
      <c r="AVB152" s="16"/>
      <c r="AVF152" s="16"/>
      <c r="AVJ152" s="16"/>
      <c r="AVN152" s="16"/>
      <c r="AVR152" s="16"/>
      <c r="AVV152" s="16"/>
      <c r="AVZ152" s="16"/>
      <c r="AWD152" s="16"/>
      <c r="AWH152" s="16"/>
      <c r="AWL152" s="16"/>
      <c r="AWP152" s="16"/>
      <c r="AWT152" s="16"/>
      <c r="AWX152" s="16"/>
      <c r="AXB152" s="16"/>
      <c r="AXF152" s="16"/>
      <c r="AXJ152" s="16"/>
      <c r="AXN152" s="16"/>
      <c r="AXR152" s="16"/>
      <c r="AXV152" s="16"/>
      <c r="AXZ152" s="16"/>
      <c r="AYD152" s="16"/>
      <c r="AYH152" s="16"/>
      <c r="AYL152" s="16"/>
      <c r="AYP152" s="16"/>
      <c r="AYT152" s="16"/>
      <c r="AYX152" s="16"/>
      <c r="AZB152" s="16"/>
      <c r="AZF152" s="16"/>
      <c r="AZJ152" s="16"/>
      <c r="AZN152" s="16"/>
      <c r="AZR152" s="16"/>
      <c r="AZV152" s="16"/>
      <c r="AZZ152" s="16"/>
      <c r="BAD152" s="16"/>
      <c r="BAH152" s="16"/>
      <c r="BAL152" s="16"/>
      <c r="BAP152" s="16"/>
      <c r="BAT152" s="16"/>
      <c r="BAX152" s="16"/>
      <c r="BBB152" s="16"/>
      <c r="BBF152" s="16"/>
      <c r="BBJ152" s="16"/>
      <c r="BBN152" s="16"/>
      <c r="BBR152" s="16"/>
      <c r="BBV152" s="16"/>
      <c r="BBZ152" s="16"/>
      <c r="BCD152" s="16"/>
      <c r="BCH152" s="16"/>
      <c r="BCL152" s="16"/>
      <c r="BCP152" s="16"/>
      <c r="BCT152" s="16"/>
      <c r="BCX152" s="16"/>
      <c r="BDB152" s="16"/>
      <c r="BDF152" s="16"/>
      <c r="BDJ152" s="16"/>
      <c r="BDN152" s="16"/>
      <c r="BDR152" s="16"/>
      <c r="BDV152" s="16"/>
      <c r="BDZ152" s="16"/>
      <c r="BED152" s="16"/>
      <c r="BEH152" s="16"/>
      <c r="BEL152" s="16"/>
      <c r="BEP152" s="16"/>
      <c r="BET152" s="16"/>
      <c r="BEX152" s="16"/>
      <c r="BFB152" s="16"/>
      <c r="BFF152" s="16"/>
      <c r="BFJ152" s="16"/>
      <c r="BFN152" s="16"/>
      <c r="BFR152" s="16"/>
      <c r="BFV152" s="16"/>
      <c r="BFZ152" s="16"/>
      <c r="BGD152" s="16"/>
      <c r="BGH152" s="16"/>
      <c r="BGL152" s="16"/>
      <c r="BGP152" s="16"/>
      <c r="BGT152" s="16"/>
      <c r="BGX152" s="16"/>
      <c r="BHB152" s="16"/>
      <c r="BHF152" s="16"/>
      <c r="BHJ152" s="16"/>
      <c r="BHN152" s="16"/>
      <c r="BHR152" s="16"/>
      <c r="BHV152" s="16"/>
      <c r="BHZ152" s="16"/>
      <c r="BID152" s="16"/>
      <c r="BIH152" s="16"/>
      <c r="BIL152" s="16"/>
      <c r="BIP152" s="16"/>
      <c r="BIT152" s="16"/>
      <c r="BIX152" s="16"/>
      <c r="BJB152" s="16"/>
      <c r="BJF152" s="16"/>
      <c r="BJJ152" s="16"/>
      <c r="BJN152" s="16"/>
      <c r="BJR152" s="16"/>
      <c r="BJV152" s="16"/>
      <c r="BJZ152" s="16"/>
      <c r="BKD152" s="16"/>
      <c r="BKH152" s="16"/>
      <c r="BKL152" s="16"/>
      <c r="BKP152" s="16"/>
      <c r="BKT152" s="16"/>
      <c r="BKX152" s="16"/>
      <c r="BLB152" s="16"/>
      <c r="BLF152" s="16"/>
      <c r="BLJ152" s="16"/>
      <c r="BLN152" s="16"/>
      <c r="BLR152" s="16"/>
      <c r="BLV152" s="16"/>
      <c r="BLZ152" s="16"/>
      <c r="BMD152" s="16"/>
      <c r="BMH152" s="16"/>
      <c r="BML152" s="16"/>
      <c r="BMP152" s="16"/>
      <c r="BMT152" s="16"/>
      <c r="BMX152" s="16"/>
      <c r="BNB152" s="16"/>
      <c r="BNF152" s="16"/>
      <c r="BNJ152" s="16"/>
      <c r="BNN152" s="16"/>
      <c r="BNR152" s="16"/>
      <c r="BNV152" s="16"/>
      <c r="BNZ152" s="16"/>
      <c r="BOD152" s="16"/>
      <c r="BOH152" s="16"/>
      <c r="BOL152" s="16"/>
      <c r="BOP152" s="16"/>
      <c r="BOT152" s="16"/>
      <c r="BOX152" s="16"/>
      <c r="BPB152" s="16"/>
      <c r="BPF152" s="16"/>
      <c r="BPJ152" s="16"/>
      <c r="BPN152" s="16"/>
      <c r="BPR152" s="16"/>
      <c r="BPV152" s="16"/>
      <c r="BPZ152" s="16"/>
      <c r="BQD152" s="16"/>
      <c r="BQH152" s="16"/>
      <c r="BQL152" s="16"/>
      <c r="BQP152" s="16"/>
      <c r="BQT152" s="16"/>
      <c r="BQX152" s="16"/>
      <c r="BRB152" s="16"/>
      <c r="BRF152" s="16"/>
      <c r="BRJ152" s="16"/>
      <c r="BRN152" s="16"/>
      <c r="BRR152" s="16"/>
      <c r="BRV152" s="16"/>
      <c r="BRZ152" s="16"/>
      <c r="BSD152" s="16"/>
      <c r="BSH152" s="16"/>
      <c r="BSL152" s="16"/>
      <c r="BSP152" s="16"/>
      <c r="BST152" s="16"/>
      <c r="BSX152" s="16"/>
      <c r="BTB152" s="16"/>
      <c r="BTF152" s="16"/>
      <c r="BTJ152" s="16"/>
      <c r="BTN152" s="16"/>
      <c r="BTR152" s="16"/>
      <c r="BTV152" s="16"/>
      <c r="BTZ152" s="16"/>
      <c r="BUD152" s="16"/>
      <c r="BUH152" s="16"/>
      <c r="BUL152" s="16"/>
      <c r="BUP152" s="16"/>
      <c r="BUT152" s="16"/>
      <c r="BUX152" s="16"/>
      <c r="BVB152" s="16"/>
      <c r="BVF152" s="16"/>
      <c r="BVJ152" s="16"/>
      <c r="BVN152" s="16"/>
      <c r="BVR152" s="16"/>
      <c r="BVV152" s="16"/>
      <c r="BVZ152" s="16"/>
      <c r="BWD152" s="16"/>
      <c r="BWH152" s="16"/>
      <c r="BWL152" s="16"/>
      <c r="BWP152" s="16"/>
      <c r="BWT152" s="16"/>
      <c r="BWX152" s="16"/>
      <c r="BXB152" s="16"/>
      <c r="BXF152" s="16"/>
      <c r="BXJ152" s="16"/>
      <c r="BXN152" s="16"/>
      <c r="BXR152" s="16"/>
      <c r="BXV152" s="16"/>
      <c r="BXZ152" s="16"/>
      <c r="BYD152" s="16"/>
      <c r="BYH152" s="16"/>
      <c r="BYL152" s="16"/>
      <c r="BYP152" s="16"/>
      <c r="BYT152" s="16"/>
      <c r="BYX152" s="16"/>
      <c r="BZB152" s="16"/>
      <c r="BZF152" s="16"/>
      <c r="BZJ152" s="16"/>
      <c r="BZN152" s="16"/>
      <c r="BZR152" s="16"/>
      <c r="BZV152" s="16"/>
      <c r="BZZ152" s="16"/>
      <c r="CAD152" s="16"/>
      <c r="CAH152" s="16"/>
      <c r="CAL152" s="16"/>
      <c r="CAP152" s="16"/>
      <c r="CAT152" s="16"/>
      <c r="CAX152" s="16"/>
      <c r="CBB152" s="16"/>
      <c r="CBF152" s="16"/>
      <c r="CBJ152" s="16"/>
      <c r="CBN152" s="16"/>
      <c r="CBR152" s="16"/>
      <c r="CBV152" s="16"/>
      <c r="CBZ152" s="16"/>
      <c r="CCD152" s="16"/>
      <c r="CCH152" s="16"/>
      <c r="CCL152" s="16"/>
      <c r="CCP152" s="16"/>
      <c r="CCT152" s="16"/>
      <c r="CCX152" s="16"/>
      <c r="CDB152" s="16"/>
      <c r="CDF152" s="16"/>
      <c r="CDJ152" s="16"/>
      <c r="CDN152" s="16"/>
      <c r="CDR152" s="16"/>
      <c r="CDV152" s="16"/>
      <c r="CDZ152" s="16"/>
      <c r="CED152" s="16"/>
      <c r="CEH152" s="16"/>
      <c r="CEL152" s="16"/>
      <c r="CEP152" s="16"/>
      <c r="CET152" s="16"/>
      <c r="CEX152" s="16"/>
      <c r="CFB152" s="16"/>
      <c r="CFF152" s="16"/>
      <c r="CFJ152" s="16"/>
      <c r="CFN152" s="16"/>
      <c r="CFR152" s="16"/>
      <c r="CFV152" s="16"/>
      <c r="CFZ152" s="16"/>
      <c r="CGD152" s="16"/>
      <c r="CGH152" s="16"/>
      <c r="CGL152" s="16"/>
      <c r="CGP152" s="16"/>
      <c r="CGT152" s="16"/>
      <c r="CGX152" s="16"/>
      <c r="CHB152" s="16"/>
      <c r="CHF152" s="16"/>
      <c r="CHJ152" s="16"/>
      <c r="CHN152" s="16"/>
      <c r="CHR152" s="16"/>
      <c r="CHV152" s="16"/>
      <c r="CHZ152" s="16"/>
      <c r="CID152" s="16"/>
      <c r="CIH152" s="16"/>
      <c r="CIL152" s="16"/>
      <c r="CIP152" s="16"/>
      <c r="CIT152" s="16"/>
      <c r="CIX152" s="16"/>
      <c r="CJB152" s="16"/>
      <c r="CJF152" s="16"/>
      <c r="CJJ152" s="16"/>
      <c r="CJN152" s="16"/>
      <c r="CJR152" s="16"/>
      <c r="CJV152" s="16"/>
      <c r="CJZ152" s="16"/>
      <c r="CKD152" s="16"/>
      <c r="CKH152" s="16"/>
      <c r="CKL152" s="16"/>
      <c r="CKP152" s="16"/>
      <c r="CKT152" s="16"/>
      <c r="CKX152" s="16"/>
      <c r="CLB152" s="16"/>
      <c r="CLF152" s="16"/>
      <c r="CLJ152" s="16"/>
      <c r="CLN152" s="16"/>
      <c r="CLR152" s="16"/>
      <c r="CLV152" s="16"/>
      <c r="CLZ152" s="16"/>
      <c r="CMD152" s="16"/>
      <c r="CMH152" s="16"/>
      <c r="CML152" s="16"/>
      <c r="CMP152" s="16"/>
      <c r="CMT152" s="16"/>
      <c r="CMX152" s="16"/>
      <c r="CNB152" s="16"/>
      <c r="CNF152" s="16"/>
      <c r="CNJ152" s="16"/>
      <c r="CNN152" s="16"/>
      <c r="CNR152" s="16"/>
      <c r="CNV152" s="16"/>
      <c r="CNZ152" s="16"/>
      <c r="COD152" s="16"/>
      <c r="COH152" s="16"/>
      <c r="COL152" s="16"/>
      <c r="COP152" s="16"/>
      <c r="COT152" s="16"/>
      <c r="COX152" s="16"/>
      <c r="CPB152" s="16"/>
      <c r="CPF152" s="16"/>
      <c r="CPJ152" s="16"/>
      <c r="CPN152" s="16"/>
      <c r="CPR152" s="16"/>
      <c r="CPV152" s="16"/>
      <c r="CPZ152" s="16"/>
      <c r="CQD152" s="16"/>
      <c r="CQH152" s="16"/>
      <c r="CQL152" s="16"/>
      <c r="CQP152" s="16"/>
      <c r="CQT152" s="16"/>
      <c r="CQX152" s="16"/>
      <c r="CRB152" s="16"/>
      <c r="CRF152" s="16"/>
      <c r="CRJ152" s="16"/>
      <c r="CRN152" s="16"/>
      <c r="CRR152" s="16"/>
      <c r="CRV152" s="16"/>
      <c r="CRZ152" s="16"/>
      <c r="CSD152" s="16"/>
      <c r="CSH152" s="16"/>
      <c r="CSL152" s="16"/>
      <c r="CSP152" s="16"/>
      <c r="CST152" s="16"/>
      <c r="CSX152" s="16"/>
      <c r="CTB152" s="16"/>
      <c r="CTF152" s="16"/>
      <c r="CTJ152" s="16"/>
      <c r="CTN152" s="16"/>
      <c r="CTR152" s="16"/>
      <c r="CTV152" s="16"/>
      <c r="CTZ152" s="16"/>
      <c r="CUD152" s="16"/>
      <c r="CUH152" s="16"/>
      <c r="CUL152" s="16"/>
      <c r="CUP152" s="16"/>
      <c r="CUT152" s="16"/>
      <c r="CUX152" s="16"/>
      <c r="CVB152" s="16"/>
      <c r="CVF152" s="16"/>
      <c r="CVJ152" s="16"/>
      <c r="CVN152" s="16"/>
      <c r="CVR152" s="16"/>
      <c r="CVV152" s="16"/>
      <c r="CVZ152" s="16"/>
      <c r="CWD152" s="16"/>
      <c r="CWH152" s="16"/>
      <c r="CWL152" s="16"/>
      <c r="CWP152" s="16"/>
      <c r="CWT152" s="16"/>
      <c r="CWX152" s="16"/>
      <c r="CXB152" s="16"/>
      <c r="CXF152" s="16"/>
      <c r="CXJ152" s="16"/>
      <c r="CXN152" s="16"/>
      <c r="CXR152" s="16"/>
      <c r="CXV152" s="16"/>
      <c r="CXZ152" s="16"/>
      <c r="CYD152" s="16"/>
      <c r="CYH152" s="16"/>
      <c r="CYL152" s="16"/>
      <c r="CYP152" s="16"/>
      <c r="CYT152" s="16"/>
      <c r="CYX152" s="16"/>
      <c r="CZB152" s="16"/>
      <c r="CZF152" s="16"/>
      <c r="CZJ152" s="16"/>
      <c r="CZN152" s="16"/>
      <c r="CZR152" s="16"/>
      <c r="CZV152" s="16"/>
      <c r="CZZ152" s="16"/>
      <c r="DAD152" s="16"/>
      <c r="DAH152" s="16"/>
      <c r="DAL152" s="16"/>
      <c r="DAP152" s="16"/>
      <c r="DAT152" s="16"/>
      <c r="DAX152" s="16"/>
      <c r="DBB152" s="16"/>
      <c r="DBF152" s="16"/>
      <c r="DBJ152" s="16"/>
      <c r="DBN152" s="16"/>
      <c r="DBR152" s="16"/>
      <c r="DBV152" s="16"/>
      <c r="DBZ152" s="16"/>
      <c r="DCD152" s="16"/>
      <c r="DCH152" s="16"/>
      <c r="DCL152" s="16"/>
      <c r="DCP152" s="16"/>
      <c r="DCT152" s="16"/>
      <c r="DCX152" s="16"/>
      <c r="DDB152" s="16"/>
      <c r="DDF152" s="16"/>
      <c r="DDJ152" s="16"/>
      <c r="DDN152" s="16"/>
      <c r="DDR152" s="16"/>
      <c r="DDV152" s="16"/>
      <c r="DDZ152" s="16"/>
      <c r="DED152" s="16"/>
      <c r="DEH152" s="16"/>
      <c r="DEL152" s="16"/>
      <c r="DEP152" s="16"/>
      <c r="DET152" s="16"/>
      <c r="DEX152" s="16"/>
      <c r="DFB152" s="16"/>
      <c r="DFF152" s="16"/>
      <c r="DFJ152" s="16"/>
      <c r="DFN152" s="16"/>
      <c r="DFR152" s="16"/>
      <c r="DFV152" s="16"/>
      <c r="DFZ152" s="16"/>
      <c r="DGD152" s="16"/>
      <c r="DGH152" s="16"/>
      <c r="DGL152" s="16"/>
      <c r="DGP152" s="16"/>
      <c r="DGT152" s="16"/>
      <c r="DGX152" s="16"/>
      <c r="DHB152" s="16"/>
      <c r="DHF152" s="16"/>
      <c r="DHJ152" s="16"/>
      <c r="DHN152" s="16"/>
      <c r="DHR152" s="16"/>
      <c r="DHV152" s="16"/>
      <c r="DHZ152" s="16"/>
      <c r="DID152" s="16"/>
      <c r="DIH152" s="16"/>
      <c r="DIL152" s="16"/>
      <c r="DIP152" s="16"/>
      <c r="DIT152" s="16"/>
      <c r="DIX152" s="16"/>
      <c r="DJB152" s="16"/>
      <c r="DJF152" s="16"/>
      <c r="DJJ152" s="16"/>
      <c r="DJN152" s="16"/>
      <c r="DJR152" s="16"/>
      <c r="DJV152" s="16"/>
      <c r="DJZ152" s="16"/>
      <c r="DKD152" s="16"/>
      <c r="DKH152" s="16"/>
      <c r="DKL152" s="16"/>
      <c r="DKP152" s="16"/>
      <c r="DKT152" s="16"/>
      <c r="DKX152" s="16"/>
      <c r="DLB152" s="16"/>
      <c r="DLF152" s="16"/>
      <c r="DLJ152" s="16"/>
      <c r="DLN152" s="16"/>
      <c r="DLR152" s="16"/>
      <c r="DLV152" s="16"/>
      <c r="DLZ152" s="16"/>
      <c r="DMD152" s="16"/>
      <c r="DMH152" s="16"/>
      <c r="DML152" s="16"/>
      <c r="DMP152" s="16"/>
      <c r="DMT152" s="16"/>
      <c r="DMX152" s="16"/>
      <c r="DNB152" s="16"/>
      <c r="DNF152" s="16"/>
      <c r="DNJ152" s="16"/>
      <c r="DNN152" s="16"/>
      <c r="DNR152" s="16"/>
      <c r="DNV152" s="16"/>
      <c r="DNZ152" s="16"/>
      <c r="DOD152" s="16"/>
      <c r="DOH152" s="16"/>
      <c r="DOL152" s="16"/>
      <c r="DOP152" s="16"/>
      <c r="DOT152" s="16"/>
      <c r="DOX152" s="16"/>
      <c r="DPB152" s="16"/>
      <c r="DPF152" s="16"/>
      <c r="DPJ152" s="16"/>
      <c r="DPN152" s="16"/>
      <c r="DPR152" s="16"/>
      <c r="DPV152" s="16"/>
      <c r="DPZ152" s="16"/>
      <c r="DQD152" s="16"/>
      <c r="DQH152" s="16"/>
      <c r="DQL152" s="16"/>
      <c r="DQP152" s="16"/>
      <c r="DQT152" s="16"/>
      <c r="DQX152" s="16"/>
      <c r="DRB152" s="16"/>
      <c r="DRF152" s="16"/>
      <c r="DRJ152" s="16"/>
      <c r="DRN152" s="16"/>
      <c r="DRR152" s="16"/>
      <c r="DRV152" s="16"/>
      <c r="DRZ152" s="16"/>
      <c r="DSD152" s="16"/>
      <c r="DSH152" s="16"/>
      <c r="DSL152" s="16"/>
      <c r="DSP152" s="16"/>
      <c r="DST152" s="16"/>
      <c r="DSX152" s="16"/>
      <c r="DTB152" s="16"/>
      <c r="DTF152" s="16"/>
      <c r="DTJ152" s="16"/>
      <c r="DTN152" s="16"/>
      <c r="DTR152" s="16"/>
      <c r="DTV152" s="16"/>
      <c r="DTZ152" s="16"/>
      <c r="DUD152" s="16"/>
      <c r="DUH152" s="16"/>
      <c r="DUL152" s="16"/>
      <c r="DUP152" s="16"/>
      <c r="DUT152" s="16"/>
      <c r="DUX152" s="16"/>
      <c r="DVB152" s="16"/>
      <c r="DVF152" s="16"/>
      <c r="DVJ152" s="16"/>
      <c r="DVN152" s="16"/>
      <c r="DVR152" s="16"/>
      <c r="DVV152" s="16"/>
      <c r="DVZ152" s="16"/>
      <c r="DWD152" s="16"/>
      <c r="DWH152" s="16"/>
      <c r="DWL152" s="16"/>
      <c r="DWP152" s="16"/>
      <c r="DWT152" s="16"/>
      <c r="DWX152" s="16"/>
      <c r="DXB152" s="16"/>
      <c r="DXF152" s="16"/>
      <c r="DXJ152" s="16"/>
      <c r="DXN152" s="16"/>
      <c r="DXR152" s="16"/>
      <c r="DXV152" s="16"/>
      <c r="DXZ152" s="16"/>
      <c r="DYD152" s="16"/>
      <c r="DYH152" s="16"/>
      <c r="DYL152" s="16"/>
      <c r="DYP152" s="16"/>
      <c r="DYT152" s="16"/>
      <c r="DYX152" s="16"/>
      <c r="DZB152" s="16"/>
      <c r="DZF152" s="16"/>
      <c r="DZJ152" s="16"/>
      <c r="DZN152" s="16"/>
      <c r="DZR152" s="16"/>
      <c r="DZV152" s="16"/>
      <c r="DZZ152" s="16"/>
      <c r="EAD152" s="16"/>
      <c r="EAH152" s="16"/>
      <c r="EAL152" s="16"/>
      <c r="EAP152" s="16"/>
      <c r="EAT152" s="16"/>
      <c r="EAX152" s="16"/>
      <c r="EBB152" s="16"/>
      <c r="EBF152" s="16"/>
      <c r="EBJ152" s="16"/>
      <c r="EBN152" s="16"/>
      <c r="EBR152" s="16"/>
      <c r="EBV152" s="16"/>
      <c r="EBZ152" s="16"/>
      <c r="ECD152" s="16"/>
      <c r="ECH152" s="16"/>
      <c r="ECL152" s="16"/>
      <c r="ECP152" s="16"/>
      <c r="ECT152" s="16"/>
      <c r="ECX152" s="16"/>
      <c r="EDB152" s="16"/>
      <c r="EDF152" s="16"/>
      <c r="EDJ152" s="16"/>
      <c r="EDN152" s="16"/>
      <c r="EDR152" s="16"/>
      <c r="EDV152" s="16"/>
      <c r="EDZ152" s="16"/>
      <c r="EED152" s="16"/>
      <c r="EEH152" s="16"/>
      <c r="EEL152" s="16"/>
      <c r="EEP152" s="16"/>
      <c r="EET152" s="16"/>
      <c r="EEX152" s="16"/>
      <c r="EFB152" s="16"/>
      <c r="EFF152" s="16"/>
      <c r="EFJ152" s="16"/>
      <c r="EFN152" s="16"/>
      <c r="EFR152" s="16"/>
      <c r="EFV152" s="16"/>
      <c r="EFZ152" s="16"/>
      <c r="EGD152" s="16"/>
      <c r="EGH152" s="16"/>
      <c r="EGL152" s="16"/>
      <c r="EGP152" s="16"/>
      <c r="EGT152" s="16"/>
      <c r="EGX152" s="16"/>
      <c r="EHB152" s="16"/>
      <c r="EHF152" s="16"/>
      <c r="EHJ152" s="16"/>
      <c r="EHN152" s="16"/>
      <c r="EHR152" s="16"/>
      <c r="EHV152" s="16"/>
      <c r="EHZ152" s="16"/>
      <c r="EID152" s="16"/>
      <c r="EIH152" s="16"/>
      <c r="EIL152" s="16"/>
      <c r="EIP152" s="16"/>
      <c r="EIT152" s="16"/>
      <c r="EIX152" s="16"/>
      <c r="EJB152" s="16"/>
      <c r="EJF152" s="16"/>
      <c r="EJJ152" s="16"/>
      <c r="EJN152" s="16"/>
      <c r="EJR152" s="16"/>
      <c r="EJV152" s="16"/>
      <c r="EJZ152" s="16"/>
      <c r="EKD152" s="16"/>
      <c r="EKH152" s="16"/>
      <c r="EKL152" s="16"/>
      <c r="EKP152" s="16"/>
      <c r="EKT152" s="16"/>
      <c r="EKX152" s="16"/>
      <c r="ELB152" s="16"/>
      <c r="ELF152" s="16"/>
      <c r="ELJ152" s="16"/>
      <c r="ELN152" s="16"/>
      <c r="ELR152" s="16"/>
      <c r="ELV152" s="16"/>
      <c r="ELZ152" s="16"/>
      <c r="EMD152" s="16"/>
      <c r="EMH152" s="16"/>
      <c r="EML152" s="16"/>
      <c r="EMP152" s="16"/>
      <c r="EMT152" s="16"/>
      <c r="EMX152" s="16"/>
      <c r="ENB152" s="16"/>
      <c r="ENF152" s="16"/>
      <c r="ENJ152" s="16"/>
      <c r="ENN152" s="16"/>
      <c r="ENR152" s="16"/>
      <c r="ENV152" s="16"/>
      <c r="ENZ152" s="16"/>
      <c r="EOD152" s="16"/>
      <c r="EOH152" s="16"/>
      <c r="EOL152" s="16"/>
      <c r="EOP152" s="16"/>
      <c r="EOT152" s="16"/>
      <c r="EOX152" s="16"/>
      <c r="EPB152" s="16"/>
      <c r="EPF152" s="16"/>
      <c r="EPJ152" s="16"/>
      <c r="EPN152" s="16"/>
      <c r="EPR152" s="16"/>
      <c r="EPV152" s="16"/>
      <c r="EPZ152" s="16"/>
      <c r="EQD152" s="16"/>
      <c r="EQH152" s="16"/>
      <c r="EQL152" s="16"/>
      <c r="EQP152" s="16"/>
      <c r="EQT152" s="16"/>
      <c r="EQX152" s="16"/>
      <c r="ERB152" s="16"/>
      <c r="ERF152" s="16"/>
      <c r="ERJ152" s="16"/>
      <c r="ERN152" s="16"/>
      <c r="ERR152" s="16"/>
      <c r="ERV152" s="16"/>
      <c r="ERZ152" s="16"/>
      <c r="ESD152" s="16"/>
      <c r="ESH152" s="16"/>
      <c r="ESL152" s="16"/>
      <c r="ESP152" s="16"/>
      <c r="EST152" s="16"/>
      <c r="ESX152" s="16"/>
      <c r="ETB152" s="16"/>
      <c r="ETF152" s="16"/>
      <c r="ETJ152" s="16"/>
      <c r="ETN152" s="16"/>
      <c r="ETR152" s="16"/>
      <c r="ETV152" s="16"/>
      <c r="ETZ152" s="16"/>
      <c r="EUD152" s="16"/>
      <c r="EUH152" s="16"/>
      <c r="EUL152" s="16"/>
      <c r="EUP152" s="16"/>
      <c r="EUT152" s="16"/>
      <c r="EUX152" s="16"/>
      <c r="EVB152" s="16"/>
      <c r="EVF152" s="16"/>
      <c r="EVJ152" s="16"/>
      <c r="EVN152" s="16"/>
      <c r="EVR152" s="16"/>
      <c r="EVV152" s="16"/>
      <c r="EVZ152" s="16"/>
      <c r="EWD152" s="16"/>
      <c r="EWH152" s="16"/>
      <c r="EWL152" s="16"/>
      <c r="EWP152" s="16"/>
      <c r="EWT152" s="16"/>
      <c r="EWX152" s="16"/>
      <c r="EXB152" s="16"/>
      <c r="EXF152" s="16"/>
      <c r="EXJ152" s="16"/>
      <c r="EXN152" s="16"/>
      <c r="EXR152" s="16"/>
      <c r="EXV152" s="16"/>
      <c r="EXZ152" s="16"/>
      <c r="EYD152" s="16"/>
      <c r="EYH152" s="16"/>
      <c r="EYL152" s="16"/>
      <c r="EYP152" s="16"/>
      <c r="EYT152" s="16"/>
      <c r="EYX152" s="16"/>
      <c r="EZB152" s="16"/>
      <c r="EZF152" s="16"/>
      <c r="EZJ152" s="16"/>
      <c r="EZN152" s="16"/>
      <c r="EZR152" s="16"/>
      <c r="EZV152" s="16"/>
      <c r="EZZ152" s="16"/>
      <c r="FAD152" s="16"/>
      <c r="FAH152" s="16"/>
      <c r="FAL152" s="16"/>
      <c r="FAP152" s="16"/>
      <c r="FAT152" s="16"/>
      <c r="FAX152" s="16"/>
      <c r="FBB152" s="16"/>
      <c r="FBF152" s="16"/>
      <c r="FBJ152" s="16"/>
      <c r="FBN152" s="16"/>
      <c r="FBR152" s="16"/>
      <c r="FBV152" s="16"/>
      <c r="FBZ152" s="16"/>
      <c r="FCD152" s="16"/>
      <c r="FCH152" s="16"/>
      <c r="FCL152" s="16"/>
      <c r="FCP152" s="16"/>
      <c r="FCT152" s="16"/>
      <c r="FCX152" s="16"/>
      <c r="FDB152" s="16"/>
      <c r="FDF152" s="16"/>
      <c r="FDJ152" s="16"/>
      <c r="FDN152" s="16"/>
      <c r="FDR152" s="16"/>
      <c r="FDV152" s="16"/>
      <c r="FDZ152" s="16"/>
      <c r="FED152" s="16"/>
      <c r="FEH152" s="16"/>
      <c r="FEL152" s="16"/>
      <c r="FEP152" s="16"/>
      <c r="FET152" s="16"/>
      <c r="FEX152" s="16"/>
      <c r="FFB152" s="16"/>
      <c r="FFF152" s="16"/>
      <c r="FFJ152" s="16"/>
      <c r="FFN152" s="16"/>
      <c r="FFR152" s="16"/>
      <c r="FFV152" s="16"/>
      <c r="FFZ152" s="16"/>
      <c r="FGD152" s="16"/>
      <c r="FGH152" s="16"/>
      <c r="FGL152" s="16"/>
      <c r="FGP152" s="16"/>
      <c r="FGT152" s="16"/>
      <c r="FGX152" s="16"/>
      <c r="FHB152" s="16"/>
      <c r="FHF152" s="16"/>
      <c r="FHJ152" s="16"/>
      <c r="FHN152" s="16"/>
      <c r="FHR152" s="16"/>
      <c r="FHV152" s="16"/>
      <c r="FHZ152" s="16"/>
      <c r="FID152" s="16"/>
      <c r="FIH152" s="16"/>
      <c r="FIL152" s="16"/>
      <c r="FIP152" s="16"/>
      <c r="FIT152" s="16"/>
      <c r="FIX152" s="16"/>
      <c r="FJB152" s="16"/>
      <c r="FJF152" s="16"/>
      <c r="FJJ152" s="16"/>
      <c r="FJN152" s="16"/>
      <c r="FJR152" s="16"/>
      <c r="FJV152" s="16"/>
      <c r="FJZ152" s="16"/>
      <c r="FKD152" s="16"/>
      <c r="FKH152" s="16"/>
      <c r="FKL152" s="16"/>
      <c r="FKP152" s="16"/>
      <c r="FKT152" s="16"/>
      <c r="FKX152" s="16"/>
      <c r="FLB152" s="16"/>
      <c r="FLF152" s="16"/>
      <c r="FLJ152" s="16"/>
      <c r="FLN152" s="16"/>
      <c r="FLR152" s="16"/>
      <c r="FLV152" s="16"/>
      <c r="FLZ152" s="16"/>
      <c r="FMD152" s="16"/>
      <c r="FMH152" s="16"/>
      <c r="FML152" s="16"/>
      <c r="FMP152" s="16"/>
      <c r="FMT152" s="16"/>
      <c r="FMX152" s="16"/>
      <c r="FNB152" s="16"/>
      <c r="FNF152" s="16"/>
      <c r="FNJ152" s="16"/>
      <c r="FNN152" s="16"/>
      <c r="FNR152" s="16"/>
      <c r="FNV152" s="16"/>
      <c r="FNZ152" s="16"/>
      <c r="FOD152" s="16"/>
      <c r="FOH152" s="16"/>
      <c r="FOL152" s="16"/>
      <c r="FOP152" s="16"/>
      <c r="FOT152" s="16"/>
      <c r="FOX152" s="16"/>
      <c r="FPB152" s="16"/>
      <c r="FPF152" s="16"/>
      <c r="FPJ152" s="16"/>
      <c r="FPN152" s="16"/>
      <c r="FPR152" s="16"/>
      <c r="FPV152" s="16"/>
      <c r="FPZ152" s="16"/>
      <c r="FQD152" s="16"/>
      <c r="FQH152" s="16"/>
      <c r="FQL152" s="16"/>
      <c r="FQP152" s="16"/>
      <c r="FQT152" s="16"/>
      <c r="FQX152" s="16"/>
      <c r="FRB152" s="16"/>
      <c r="FRF152" s="16"/>
      <c r="FRJ152" s="16"/>
      <c r="FRN152" s="16"/>
      <c r="FRR152" s="16"/>
      <c r="FRV152" s="16"/>
      <c r="FRZ152" s="16"/>
      <c r="FSD152" s="16"/>
      <c r="FSH152" s="16"/>
      <c r="FSL152" s="16"/>
      <c r="FSP152" s="16"/>
      <c r="FST152" s="16"/>
      <c r="FSX152" s="16"/>
      <c r="FTB152" s="16"/>
      <c r="FTF152" s="16"/>
      <c r="FTJ152" s="16"/>
      <c r="FTN152" s="16"/>
      <c r="FTR152" s="16"/>
      <c r="FTV152" s="16"/>
      <c r="FTZ152" s="16"/>
      <c r="FUD152" s="16"/>
      <c r="FUH152" s="16"/>
      <c r="FUL152" s="16"/>
      <c r="FUP152" s="16"/>
      <c r="FUT152" s="16"/>
      <c r="FUX152" s="16"/>
      <c r="FVB152" s="16"/>
      <c r="FVF152" s="16"/>
      <c r="FVJ152" s="16"/>
      <c r="FVN152" s="16"/>
      <c r="FVR152" s="16"/>
      <c r="FVV152" s="16"/>
      <c r="FVZ152" s="16"/>
      <c r="FWD152" s="16"/>
      <c r="FWH152" s="16"/>
      <c r="FWL152" s="16"/>
      <c r="FWP152" s="16"/>
      <c r="FWT152" s="16"/>
      <c r="FWX152" s="16"/>
      <c r="FXB152" s="16"/>
      <c r="FXF152" s="16"/>
      <c r="FXJ152" s="16"/>
      <c r="FXN152" s="16"/>
      <c r="FXR152" s="16"/>
      <c r="FXV152" s="16"/>
      <c r="FXZ152" s="16"/>
      <c r="FYD152" s="16"/>
      <c r="FYH152" s="16"/>
      <c r="FYL152" s="16"/>
      <c r="FYP152" s="16"/>
      <c r="FYT152" s="16"/>
      <c r="FYX152" s="16"/>
      <c r="FZB152" s="16"/>
      <c r="FZF152" s="16"/>
      <c r="FZJ152" s="16"/>
      <c r="FZN152" s="16"/>
      <c r="FZR152" s="16"/>
      <c r="FZV152" s="16"/>
      <c r="FZZ152" s="16"/>
      <c r="GAD152" s="16"/>
      <c r="GAH152" s="16"/>
      <c r="GAL152" s="16"/>
      <c r="GAP152" s="16"/>
      <c r="GAT152" s="16"/>
      <c r="GAX152" s="16"/>
      <c r="GBB152" s="16"/>
      <c r="GBF152" s="16"/>
      <c r="GBJ152" s="16"/>
      <c r="GBN152" s="16"/>
      <c r="GBR152" s="16"/>
      <c r="GBV152" s="16"/>
      <c r="GBZ152" s="16"/>
      <c r="GCD152" s="16"/>
      <c r="GCH152" s="16"/>
      <c r="GCL152" s="16"/>
      <c r="GCP152" s="16"/>
      <c r="GCT152" s="16"/>
      <c r="GCX152" s="16"/>
      <c r="GDB152" s="16"/>
      <c r="GDF152" s="16"/>
      <c r="GDJ152" s="16"/>
      <c r="GDN152" s="16"/>
      <c r="GDR152" s="16"/>
      <c r="GDV152" s="16"/>
      <c r="GDZ152" s="16"/>
      <c r="GED152" s="16"/>
      <c r="GEH152" s="16"/>
      <c r="GEL152" s="16"/>
      <c r="GEP152" s="16"/>
      <c r="GET152" s="16"/>
      <c r="GEX152" s="16"/>
      <c r="GFB152" s="16"/>
      <c r="GFF152" s="16"/>
      <c r="GFJ152" s="16"/>
      <c r="GFN152" s="16"/>
      <c r="GFR152" s="16"/>
      <c r="GFV152" s="16"/>
      <c r="GFZ152" s="16"/>
      <c r="GGD152" s="16"/>
      <c r="GGH152" s="16"/>
      <c r="GGL152" s="16"/>
      <c r="GGP152" s="16"/>
      <c r="GGT152" s="16"/>
      <c r="GGX152" s="16"/>
      <c r="GHB152" s="16"/>
      <c r="GHF152" s="16"/>
      <c r="GHJ152" s="16"/>
      <c r="GHN152" s="16"/>
      <c r="GHR152" s="16"/>
      <c r="GHV152" s="16"/>
      <c r="GHZ152" s="16"/>
      <c r="GID152" s="16"/>
      <c r="GIH152" s="16"/>
      <c r="GIL152" s="16"/>
      <c r="GIP152" s="16"/>
      <c r="GIT152" s="16"/>
      <c r="GIX152" s="16"/>
      <c r="GJB152" s="16"/>
      <c r="GJF152" s="16"/>
      <c r="GJJ152" s="16"/>
      <c r="GJN152" s="16"/>
      <c r="GJR152" s="16"/>
      <c r="GJV152" s="16"/>
      <c r="GJZ152" s="16"/>
      <c r="GKD152" s="16"/>
      <c r="GKH152" s="16"/>
      <c r="GKL152" s="16"/>
      <c r="GKP152" s="16"/>
      <c r="GKT152" s="16"/>
      <c r="GKX152" s="16"/>
      <c r="GLB152" s="16"/>
      <c r="GLF152" s="16"/>
      <c r="GLJ152" s="16"/>
      <c r="GLN152" s="16"/>
      <c r="GLR152" s="16"/>
      <c r="GLV152" s="16"/>
      <c r="GLZ152" s="16"/>
      <c r="GMD152" s="16"/>
      <c r="GMH152" s="16"/>
      <c r="GML152" s="16"/>
      <c r="GMP152" s="16"/>
      <c r="GMT152" s="16"/>
      <c r="GMX152" s="16"/>
      <c r="GNB152" s="16"/>
      <c r="GNF152" s="16"/>
      <c r="GNJ152" s="16"/>
      <c r="GNN152" s="16"/>
      <c r="GNR152" s="16"/>
      <c r="GNV152" s="16"/>
      <c r="GNZ152" s="16"/>
      <c r="GOD152" s="16"/>
      <c r="GOH152" s="16"/>
      <c r="GOL152" s="16"/>
      <c r="GOP152" s="16"/>
      <c r="GOT152" s="16"/>
      <c r="GOX152" s="16"/>
      <c r="GPB152" s="16"/>
      <c r="GPF152" s="16"/>
      <c r="GPJ152" s="16"/>
      <c r="GPN152" s="16"/>
      <c r="GPR152" s="16"/>
      <c r="GPV152" s="16"/>
      <c r="GPZ152" s="16"/>
      <c r="GQD152" s="16"/>
      <c r="GQH152" s="16"/>
      <c r="GQL152" s="16"/>
      <c r="GQP152" s="16"/>
      <c r="GQT152" s="16"/>
      <c r="GQX152" s="16"/>
      <c r="GRB152" s="16"/>
      <c r="GRF152" s="16"/>
      <c r="GRJ152" s="16"/>
      <c r="GRN152" s="16"/>
      <c r="GRR152" s="16"/>
      <c r="GRV152" s="16"/>
      <c r="GRZ152" s="16"/>
      <c r="GSD152" s="16"/>
      <c r="GSH152" s="16"/>
      <c r="GSL152" s="16"/>
      <c r="GSP152" s="16"/>
      <c r="GST152" s="16"/>
      <c r="GSX152" s="16"/>
      <c r="GTB152" s="16"/>
      <c r="GTF152" s="16"/>
      <c r="GTJ152" s="16"/>
      <c r="GTN152" s="16"/>
      <c r="GTR152" s="16"/>
      <c r="GTV152" s="16"/>
      <c r="GTZ152" s="16"/>
      <c r="GUD152" s="16"/>
      <c r="GUH152" s="16"/>
      <c r="GUL152" s="16"/>
      <c r="GUP152" s="16"/>
      <c r="GUT152" s="16"/>
      <c r="GUX152" s="16"/>
      <c r="GVB152" s="16"/>
      <c r="GVF152" s="16"/>
      <c r="GVJ152" s="16"/>
      <c r="GVN152" s="16"/>
      <c r="GVR152" s="16"/>
      <c r="GVV152" s="16"/>
      <c r="GVZ152" s="16"/>
      <c r="GWD152" s="16"/>
      <c r="GWH152" s="16"/>
      <c r="GWL152" s="16"/>
      <c r="GWP152" s="16"/>
      <c r="GWT152" s="16"/>
      <c r="GWX152" s="16"/>
      <c r="GXB152" s="16"/>
      <c r="GXF152" s="16"/>
      <c r="GXJ152" s="16"/>
      <c r="GXN152" s="16"/>
      <c r="GXR152" s="16"/>
      <c r="GXV152" s="16"/>
      <c r="GXZ152" s="16"/>
      <c r="GYD152" s="16"/>
      <c r="GYH152" s="16"/>
      <c r="GYL152" s="16"/>
      <c r="GYP152" s="16"/>
      <c r="GYT152" s="16"/>
      <c r="GYX152" s="16"/>
      <c r="GZB152" s="16"/>
      <c r="GZF152" s="16"/>
      <c r="GZJ152" s="16"/>
      <c r="GZN152" s="16"/>
      <c r="GZR152" s="16"/>
      <c r="GZV152" s="16"/>
      <c r="GZZ152" s="16"/>
      <c r="HAD152" s="16"/>
      <c r="HAH152" s="16"/>
      <c r="HAL152" s="16"/>
      <c r="HAP152" s="16"/>
      <c r="HAT152" s="16"/>
      <c r="HAX152" s="16"/>
      <c r="HBB152" s="16"/>
      <c r="HBF152" s="16"/>
      <c r="HBJ152" s="16"/>
      <c r="HBN152" s="16"/>
      <c r="HBR152" s="16"/>
      <c r="HBV152" s="16"/>
      <c r="HBZ152" s="16"/>
      <c r="HCD152" s="16"/>
      <c r="HCH152" s="16"/>
      <c r="HCL152" s="16"/>
      <c r="HCP152" s="16"/>
      <c r="HCT152" s="16"/>
      <c r="HCX152" s="16"/>
      <c r="HDB152" s="16"/>
      <c r="HDF152" s="16"/>
      <c r="HDJ152" s="16"/>
      <c r="HDN152" s="16"/>
      <c r="HDR152" s="16"/>
      <c r="HDV152" s="16"/>
      <c r="HDZ152" s="16"/>
      <c r="HED152" s="16"/>
      <c r="HEH152" s="16"/>
      <c r="HEL152" s="16"/>
      <c r="HEP152" s="16"/>
      <c r="HET152" s="16"/>
      <c r="HEX152" s="16"/>
      <c r="HFB152" s="16"/>
      <c r="HFF152" s="16"/>
      <c r="HFJ152" s="16"/>
      <c r="HFN152" s="16"/>
      <c r="HFR152" s="16"/>
      <c r="HFV152" s="16"/>
      <c r="HFZ152" s="16"/>
      <c r="HGD152" s="16"/>
      <c r="HGH152" s="16"/>
      <c r="HGL152" s="16"/>
      <c r="HGP152" s="16"/>
      <c r="HGT152" s="16"/>
      <c r="HGX152" s="16"/>
      <c r="HHB152" s="16"/>
      <c r="HHF152" s="16"/>
      <c r="HHJ152" s="16"/>
      <c r="HHN152" s="16"/>
      <c r="HHR152" s="16"/>
      <c r="HHV152" s="16"/>
      <c r="HHZ152" s="16"/>
      <c r="HID152" s="16"/>
      <c r="HIH152" s="16"/>
      <c r="HIL152" s="16"/>
      <c r="HIP152" s="16"/>
      <c r="HIT152" s="16"/>
      <c r="HIX152" s="16"/>
      <c r="HJB152" s="16"/>
      <c r="HJF152" s="16"/>
      <c r="HJJ152" s="16"/>
      <c r="HJN152" s="16"/>
      <c r="HJR152" s="16"/>
      <c r="HJV152" s="16"/>
      <c r="HJZ152" s="16"/>
      <c r="HKD152" s="16"/>
      <c r="HKH152" s="16"/>
      <c r="HKL152" s="16"/>
      <c r="HKP152" s="16"/>
      <c r="HKT152" s="16"/>
      <c r="HKX152" s="16"/>
      <c r="HLB152" s="16"/>
      <c r="HLF152" s="16"/>
      <c r="HLJ152" s="16"/>
      <c r="HLN152" s="16"/>
      <c r="HLR152" s="16"/>
      <c r="HLV152" s="16"/>
      <c r="HLZ152" s="16"/>
      <c r="HMD152" s="16"/>
      <c r="HMH152" s="16"/>
      <c r="HML152" s="16"/>
      <c r="HMP152" s="16"/>
      <c r="HMT152" s="16"/>
      <c r="HMX152" s="16"/>
      <c r="HNB152" s="16"/>
      <c r="HNF152" s="16"/>
      <c r="HNJ152" s="16"/>
      <c r="HNN152" s="16"/>
      <c r="HNR152" s="16"/>
      <c r="HNV152" s="16"/>
      <c r="HNZ152" s="16"/>
      <c r="HOD152" s="16"/>
      <c r="HOH152" s="16"/>
      <c r="HOL152" s="16"/>
      <c r="HOP152" s="16"/>
      <c r="HOT152" s="16"/>
      <c r="HOX152" s="16"/>
      <c r="HPB152" s="16"/>
      <c r="HPF152" s="16"/>
      <c r="HPJ152" s="16"/>
      <c r="HPN152" s="16"/>
      <c r="HPR152" s="16"/>
      <c r="HPV152" s="16"/>
      <c r="HPZ152" s="16"/>
      <c r="HQD152" s="16"/>
      <c r="HQH152" s="16"/>
      <c r="HQL152" s="16"/>
      <c r="HQP152" s="16"/>
      <c r="HQT152" s="16"/>
      <c r="HQX152" s="16"/>
      <c r="HRB152" s="16"/>
      <c r="HRF152" s="16"/>
      <c r="HRJ152" s="16"/>
      <c r="HRN152" s="16"/>
      <c r="HRR152" s="16"/>
      <c r="HRV152" s="16"/>
      <c r="HRZ152" s="16"/>
      <c r="HSD152" s="16"/>
      <c r="HSH152" s="16"/>
      <c r="HSL152" s="16"/>
      <c r="HSP152" s="16"/>
      <c r="HST152" s="16"/>
      <c r="HSX152" s="16"/>
      <c r="HTB152" s="16"/>
      <c r="HTF152" s="16"/>
      <c r="HTJ152" s="16"/>
      <c r="HTN152" s="16"/>
      <c r="HTR152" s="16"/>
      <c r="HTV152" s="16"/>
      <c r="HTZ152" s="16"/>
      <c r="HUD152" s="16"/>
      <c r="HUH152" s="16"/>
      <c r="HUL152" s="16"/>
      <c r="HUP152" s="16"/>
      <c r="HUT152" s="16"/>
      <c r="HUX152" s="16"/>
      <c r="HVB152" s="16"/>
      <c r="HVF152" s="16"/>
      <c r="HVJ152" s="16"/>
      <c r="HVN152" s="16"/>
      <c r="HVR152" s="16"/>
      <c r="HVV152" s="16"/>
      <c r="HVZ152" s="16"/>
      <c r="HWD152" s="16"/>
      <c r="HWH152" s="16"/>
      <c r="HWL152" s="16"/>
      <c r="HWP152" s="16"/>
      <c r="HWT152" s="16"/>
      <c r="HWX152" s="16"/>
      <c r="HXB152" s="16"/>
      <c r="HXF152" s="16"/>
      <c r="HXJ152" s="16"/>
      <c r="HXN152" s="16"/>
      <c r="HXR152" s="16"/>
      <c r="HXV152" s="16"/>
      <c r="HXZ152" s="16"/>
      <c r="HYD152" s="16"/>
      <c r="HYH152" s="16"/>
      <c r="HYL152" s="16"/>
      <c r="HYP152" s="16"/>
      <c r="HYT152" s="16"/>
      <c r="HYX152" s="16"/>
      <c r="HZB152" s="16"/>
      <c r="HZF152" s="16"/>
      <c r="HZJ152" s="16"/>
      <c r="HZN152" s="16"/>
      <c r="HZR152" s="16"/>
      <c r="HZV152" s="16"/>
      <c r="HZZ152" s="16"/>
      <c r="IAD152" s="16"/>
      <c r="IAH152" s="16"/>
      <c r="IAL152" s="16"/>
      <c r="IAP152" s="16"/>
      <c r="IAT152" s="16"/>
      <c r="IAX152" s="16"/>
      <c r="IBB152" s="16"/>
      <c r="IBF152" s="16"/>
      <c r="IBJ152" s="16"/>
      <c r="IBN152" s="16"/>
      <c r="IBR152" s="16"/>
      <c r="IBV152" s="16"/>
      <c r="IBZ152" s="16"/>
      <c r="ICD152" s="16"/>
      <c r="ICH152" s="16"/>
      <c r="ICL152" s="16"/>
      <c r="ICP152" s="16"/>
      <c r="ICT152" s="16"/>
      <c r="ICX152" s="16"/>
      <c r="IDB152" s="16"/>
      <c r="IDF152" s="16"/>
      <c r="IDJ152" s="16"/>
      <c r="IDN152" s="16"/>
      <c r="IDR152" s="16"/>
      <c r="IDV152" s="16"/>
      <c r="IDZ152" s="16"/>
      <c r="IED152" s="16"/>
      <c r="IEH152" s="16"/>
      <c r="IEL152" s="16"/>
      <c r="IEP152" s="16"/>
      <c r="IET152" s="16"/>
      <c r="IEX152" s="16"/>
      <c r="IFB152" s="16"/>
      <c r="IFF152" s="16"/>
      <c r="IFJ152" s="16"/>
      <c r="IFN152" s="16"/>
      <c r="IFR152" s="16"/>
      <c r="IFV152" s="16"/>
      <c r="IFZ152" s="16"/>
      <c r="IGD152" s="16"/>
      <c r="IGH152" s="16"/>
      <c r="IGL152" s="16"/>
      <c r="IGP152" s="16"/>
      <c r="IGT152" s="16"/>
      <c r="IGX152" s="16"/>
      <c r="IHB152" s="16"/>
      <c r="IHF152" s="16"/>
      <c r="IHJ152" s="16"/>
      <c r="IHN152" s="16"/>
      <c r="IHR152" s="16"/>
      <c r="IHV152" s="16"/>
      <c r="IHZ152" s="16"/>
      <c r="IID152" s="16"/>
      <c r="IIH152" s="16"/>
      <c r="IIL152" s="16"/>
      <c r="IIP152" s="16"/>
      <c r="IIT152" s="16"/>
      <c r="IIX152" s="16"/>
      <c r="IJB152" s="16"/>
      <c r="IJF152" s="16"/>
      <c r="IJJ152" s="16"/>
      <c r="IJN152" s="16"/>
      <c r="IJR152" s="16"/>
      <c r="IJV152" s="16"/>
      <c r="IJZ152" s="16"/>
      <c r="IKD152" s="16"/>
      <c r="IKH152" s="16"/>
      <c r="IKL152" s="16"/>
      <c r="IKP152" s="16"/>
      <c r="IKT152" s="16"/>
      <c r="IKX152" s="16"/>
      <c r="ILB152" s="16"/>
      <c r="ILF152" s="16"/>
      <c r="ILJ152" s="16"/>
      <c r="ILN152" s="16"/>
      <c r="ILR152" s="16"/>
      <c r="ILV152" s="16"/>
      <c r="ILZ152" s="16"/>
      <c r="IMD152" s="16"/>
      <c r="IMH152" s="16"/>
      <c r="IML152" s="16"/>
      <c r="IMP152" s="16"/>
      <c r="IMT152" s="16"/>
      <c r="IMX152" s="16"/>
      <c r="INB152" s="16"/>
      <c r="INF152" s="16"/>
      <c r="INJ152" s="16"/>
      <c r="INN152" s="16"/>
      <c r="INR152" s="16"/>
      <c r="INV152" s="16"/>
      <c r="INZ152" s="16"/>
      <c r="IOD152" s="16"/>
      <c r="IOH152" s="16"/>
      <c r="IOL152" s="16"/>
      <c r="IOP152" s="16"/>
      <c r="IOT152" s="16"/>
      <c r="IOX152" s="16"/>
      <c r="IPB152" s="16"/>
      <c r="IPF152" s="16"/>
      <c r="IPJ152" s="16"/>
      <c r="IPN152" s="16"/>
      <c r="IPR152" s="16"/>
      <c r="IPV152" s="16"/>
      <c r="IPZ152" s="16"/>
      <c r="IQD152" s="16"/>
      <c r="IQH152" s="16"/>
      <c r="IQL152" s="16"/>
      <c r="IQP152" s="16"/>
      <c r="IQT152" s="16"/>
      <c r="IQX152" s="16"/>
      <c r="IRB152" s="16"/>
      <c r="IRF152" s="16"/>
      <c r="IRJ152" s="16"/>
      <c r="IRN152" s="16"/>
      <c r="IRR152" s="16"/>
      <c r="IRV152" s="16"/>
      <c r="IRZ152" s="16"/>
      <c r="ISD152" s="16"/>
      <c r="ISH152" s="16"/>
      <c r="ISL152" s="16"/>
      <c r="ISP152" s="16"/>
      <c r="IST152" s="16"/>
      <c r="ISX152" s="16"/>
      <c r="ITB152" s="16"/>
      <c r="ITF152" s="16"/>
      <c r="ITJ152" s="16"/>
      <c r="ITN152" s="16"/>
      <c r="ITR152" s="16"/>
      <c r="ITV152" s="16"/>
      <c r="ITZ152" s="16"/>
      <c r="IUD152" s="16"/>
      <c r="IUH152" s="16"/>
      <c r="IUL152" s="16"/>
      <c r="IUP152" s="16"/>
      <c r="IUT152" s="16"/>
      <c r="IUX152" s="16"/>
      <c r="IVB152" s="16"/>
      <c r="IVF152" s="16"/>
      <c r="IVJ152" s="16"/>
      <c r="IVN152" s="16"/>
      <c r="IVR152" s="16"/>
      <c r="IVV152" s="16"/>
      <c r="IVZ152" s="16"/>
      <c r="IWD152" s="16"/>
      <c r="IWH152" s="16"/>
      <c r="IWL152" s="16"/>
      <c r="IWP152" s="16"/>
      <c r="IWT152" s="16"/>
      <c r="IWX152" s="16"/>
      <c r="IXB152" s="16"/>
      <c r="IXF152" s="16"/>
      <c r="IXJ152" s="16"/>
      <c r="IXN152" s="16"/>
      <c r="IXR152" s="16"/>
      <c r="IXV152" s="16"/>
      <c r="IXZ152" s="16"/>
      <c r="IYD152" s="16"/>
      <c r="IYH152" s="16"/>
      <c r="IYL152" s="16"/>
      <c r="IYP152" s="16"/>
      <c r="IYT152" s="16"/>
      <c r="IYX152" s="16"/>
      <c r="IZB152" s="16"/>
      <c r="IZF152" s="16"/>
      <c r="IZJ152" s="16"/>
      <c r="IZN152" s="16"/>
      <c r="IZR152" s="16"/>
      <c r="IZV152" s="16"/>
      <c r="IZZ152" s="16"/>
      <c r="JAD152" s="16"/>
      <c r="JAH152" s="16"/>
      <c r="JAL152" s="16"/>
      <c r="JAP152" s="16"/>
      <c r="JAT152" s="16"/>
      <c r="JAX152" s="16"/>
      <c r="JBB152" s="16"/>
      <c r="JBF152" s="16"/>
      <c r="JBJ152" s="16"/>
      <c r="JBN152" s="16"/>
      <c r="JBR152" s="16"/>
      <c r="JBV152" s="16"/>
      <c r="JBZ152" s="16"/>
      <c r="JCD152" s="16"/>
      <c r="JCH152" s="16"/>
      <c r="JCL152" s="16"/>
      <c r="JCP152" s="16"/>
      <c r="JCT152" s="16"/>
      <c r="JCX152" s="16"/>
      <c r="JDB152" s="16"/>
      <c r="JDF152" s="16"/>
      <c r="JDJ152" s="16"/>
      <c r="JDN152" s="16"/>
      <c r="JDR152" s="16"/>
      <c r="JDV152" s="16"/>
      <c r="JDZ152" s="16"/>
      <c r="JED152" s="16"/>
      <c r="JEH152" s="16"/>
      <c r="JEL152" s="16"/>
      <c r="JEP152" s="16"/>
      <c r="JET152" s="16"/>
      <c r="JEX152" s="16"/>
      <c r="JFB152" s="16"/>
      <c r="JFF152" s="16"/>
      <c r="JFJ152" s="16"/>
      <c r="JFN152" s="16"/>
      <c r="JFR152" s="16"/>
      <c r="JFV152" s="16"/>
      <c r="JFZ152" s="16"/>
      <c r="JGD152" s="16"/>
      <c r="JGH152" s="16"/>
      <c r="JGL152" s="16"/>
      <c r="JGP152" s="16"/>
      <c r="JGT152" s="16"/>
      <c r="JGX152" s="16"/>
      <c r="JHB152" s="16"/>
      <c r="JHF152" s="16"/>
      <c r="JHJ152" s="16"/>
      <c r="JHN152" s="16"/>
      <c r="JHR152" s="16"/>
      <c r="JHV152" s="16"/>
      <c r="JHZ152" s="16"/>
      <c r="JID152" s="16"/>
      <c r="JIH152" s="16"/>
      <c r="JIL152" s="16"/>
      <c r="JIP152" s="16"/>
      <c r="JIT152" s="16"/>
      <c r="JIX152" s="16"/>
      <c r="JJB152" s="16"/>
      <c r="JJF152" s="16"/>
      <c r="JJJ152" s="16"/>
      <c r="JJN152" s="16"/>
      <c r="JJR152" s="16"/>
      <c r="JJV152" s="16"/>
      <c r="JJZ152" s="16"/>
      <c r="JKD152" s="16"/>
      <c r="JKH152" s="16"/>
      <c r="JKL152" s="16"/>
      <c r="JKP152" s="16"/>
      <c r="JKT152" s="16"/>
      <c r="JKX152" s="16"/>
      <c r="JLB152" s="16"/>
      <c r="JLF152" s="16"/>
      <c r="JLJ152" s="16"/>
      <c r="JLN152" s="16"/>
      <c r="JLR152" s="16"/>
      <c r="JLV152" s="16"/>
      <c r="JLZ152" s="16"/>
      <c r="JMD152" s="16"/>
      <c r="JMH152" s="16"/>
      <c r="JML152" s="16"/>
      <c r="JMP152" s="16"/>
      <c r="JMT152" s="16"/>
      <c r="JMX152" s="16"/>
      <c r="JNB152" s="16"/>
      <c r="JNF152" s="16"/>
      <c r="JNJ152" s="16"/>
      <c r="JNN152" s="16"/>
      <c r="JNR152" s="16"/>
      <c r="JNV152" s="16"/>
      <c r="JNZ152" s="16"/>
      <c r="JOD152" s="16"/>
      <c r="JOH152" s="16"/>
      <c r="JOL152" s="16"/>
      <c r="JOP152" s="16"/>
      <c r="JOT152" s="16"/>
      <c r="JOX152" s="16"/>
      <c r="JPB152" s="16"/>
      <c r="JPF152" s="16"/>
      <c r="JPJ152" s="16"/>
      <c r="JPN152" s="16"/>
      <c r="JPR152" s="16"/>
      <c r="JPV152" s="16"/>
      <c r="JPZ152" s="16"/>
      <c r="JQD152" s="16"/>
      <c r="JQH152" s="16"/>
      <c r="JQL152" s="16"/>
      <c r="JQP152" s="16"/>
      <c r="JQT152" s="16"/>
      <c r="JQX152" s="16"/>
      <c r="JRB152" s="16"/>
      <c r="JRF152" s="16"/>
      <c r="JRJ152" s="16"/>
      <c r="JRN152" s="16"/>
      <c r="JRR152" s="16"/>
      <c r="JRV152" s="16"/>
      <c r="JRZ152" s="16"/>
      <c r="JSD152" s="16"/>
      <c r="JSH152" s="16"/>
      <c r="JSL152" s="16"/>
      <c r="JSP152" s="16"/>
      <c r="JST152" s="16"/>
      <c r="JSX152" s="16"/>
      <c r="JTB152" s="16"/>
      <c r="JTF152" s="16"/>
      <c r="JTJ152" s="16"/>
      <c r="JTN152" s="16"/>
      <c r="JTR152" s="16"/>
      <c r="JTV152" s="16"/>
      <c r="JTZ152" s="16"/>
      <c r="JUD152" s="16"/>
      <c r="JUH152" s="16"/>
      <c r="JUL152" s="16"/>
      <c r="JUP152" s="16"/>
      <c r="JUT152" s="16"/>
      <c r="JUX152" s="16"/>
      <c r="JVB152" s="16"/>
      <c r="JVF152" s="16"/>
      <c r="JVJ152" s="16"/>
      <c r="JVN152" s="16"/>
      <c r="JVR152" s="16"/>
      <c r="JVV152" s="16"/>
      <c r="JVZ152" s="16"/>
      <c r="JWD152" s="16"/>
      <c r="JWH152" s="16"/>
      <c r="JWL152" s="16"/>
      <c r="JWP152" s="16"/>
      <c r="JWT152" s="16"/>
      <c r="JWX152" s="16"/>
      <c r="JXB152" s="16"/>
      <c r="JXF152" s="16"/>
      <c r="JXJ152" s="16"/>
      <c r="JXN152" s="16"/>
      <c r="JXR152" s="16"/>
      <c r="JXV152" s="16"/>
      <c r="JXZ152" s="16"/>
      <c r="JYD152" s="16"/>
      <c r="JYH152" s="16"/>
      <c r="JYL152" s="16"/>
      <c r="JYP152" s="16"/>
      <c r="JYT152" s="16"/>
      <c r="JYX152" s="16"/>
      <c r="JZB152" s="16"/>
      <c r="JZF152" s="16"/>
      <c r="JZJ152" s="16"/>
      <c r="JZN152" s="16"/>
      <c r="JZR152" s="16"/>
      <c r="JZV152" s="16"/>
      <c r="JZZ152" s="16"/>
      <c r="KAD152" s="16"/>
      <c r="KAH152" s="16"/>
      <c r="KAL152" s="16"/>
      <c r="KAP152" s="16"/>
      <c r="KAT152" s="16"/>
      <c r="KAX152" s="16"/>
      <c r="KBB152" s="16"/>
      <c r="KBF152" s="16"/>
      <c r="KBJ152" s="16"/>
      <c r="KBN152" s="16"/>
      <c r="KBR152" s="16"/>
      <c r="KBV152" s="16"/>
      <c r="KBZ152" s="16"/>
      <c r="KCD152" s="16"/>
      <c r="KCH152" s="16"/>
      <c r="KCL152" s="16"/>
      <c r="KCP152" s="16"/>
      <c r="KCT152" s="16"/>
      <c r="KCX152" s="16"/>
      <c r="KDB152" s="16"/>
      <c r="KDF152" s="16"/>
      <c r="KDJ152" s="16"/>
      <c r="KDN152" s="16"/>
      <c r="KDR152" s="16"/>
      <c r="KDV152" s="16"/>
      <c r="KDZ152" s="16"/>
      <c r="KED152" s="16"/>
      <c r="KEH152" s="16"/>
      <c r="KEL152" s="16"/>
      <c r="KEP152" s="16"/>
      <c r="KET152" s="16"/>
      <c r="KEX152" s="16"/>
      <c r="KFB152" s="16"/>
      <c r="KFF152" s="16"/>
      <c r="KFJ152" s="16"/>
      <c r="KFN152" s="16"/>
      <c r="KFR152" s="16"/>
      <c r="KFV152" s="16"/>
      <c r="KFZ152" s="16"/>
      <c r="KGD152" s="16"/>
      <c r="KGH152" s="16"/>
      <c r="KGL152" s="16"/>
      <c r="KGP152" s="16"/>
      <c r="KGT152" s="16"/>
      <c r="KGX152" s="16"/>
      <c r="KHB152" s="16"/>
      <c r="KHF152" s="16"/>
      <c r="KHJ152" s="16"/>
      <c r="KHN152" s="16"/>
      <c r="KHR152" s="16"/>
      <c r="KHV152" s="16"/>
      <c r="KHZ152" s="16"/>
      <c r="KID152" s="16"/>
      <c r="KIH152" s="16"/>
      <c r="KIL152" s="16"/>
      <c r="KIP152" s="16"/>
      <c r="KIT152" s="16"/>
      <c r="KIX152" s="16"/>
      <c r="KJB152" s="16"/>
      <c r="KJF152" s="16"/>
      <c r="KJJ152" s="16"/>
      <c r="KJN152" s="16"/>
      <c r="KJR152" s="16"/>
      <c r="KJV152" s="16"/>
      <c r="KJZ152" s="16"/>
      <c r="KKD152" s="16"/>
      <c r="KKH152" s="16"/>
      <c r="KKL152" s="16"/>
      <c r="KKP152" s="16"/>
      <c r="KKT152" s="16"/>
      <c r="KKX152" s="16"/>
      <c r="KLB152" s="16"/>
      <c r="KLF152" s="16"/>
      <c r="KLJ152" s="16"/>
      <c r="KLN152" s="16"/>
      <c r="KLR152" s="16"/>
      <c r="KLV152" s="16"/>
      <c r="KLZ152" s="16"/>
      <c r="KMD152" s="16"/>
      <c r="KMH152" s="16"/>
      <c r="KML152" s="16"/>
      <c r="KMP152" s="16"/>
      <c r="KMT152" s="16"/>
      <c r="KMX152" s="16"/>
      <c r="KNB152" s="16"/>
      <c r="KNF152" s="16"/>
      <c r="KNJ152" s="16"/>
      <c r="KNN152" s="16"/>
      <c r="KNR152" s="16"/>
      <c r="KNV152" s="16"/>
      <c r="KNZ152" s="16"/>
      <c r="KOD152" s="16"/>
      <c r="KOH152" s="16"/>
      <c r="KOL152" s="16"/>
      <c r="KOP152" s="16"/>
      <c r="KOT152" s="16"/>
      <c r="KOX152" s="16"/>
      <c r="KPB152" s="16"/>
      <c r="KPF152" s="16"/>
      <c r="KPJ152" s="16"/>
      <c r="KPN152" s="16"/>
      <c r="KPR152" s="16"/>
      <c r="KPV152" s="16"/>
      <c r="KPZ152" s="16"/>
      <c r="KQD152" s="16"/>
      <c r="KQH152" s="16"/>
      <c r="KQL152" s="16"/>
      <c r="KQP152" s="16"/>
      <c r="KQT152" s="16"/>
      <c r="KQX152" s="16"/>
      <c r="KRB152" s="16"/>
      <c r="KRF152" s="16"/>
      <c r="KRJ152" s="16"/>
      <c r="KRN152" s="16"/>
      <c r="KRR152" s="16"/>
      <c r="KRV152" s="16"/>
      <c r="KRZ152" s="16"/>
      <c r="KSD152" s="16"/>
      <c r="KSH152" s="16"/>
      <c r="KSL152" s="16"/>
      <c r="KSP152" s="16"/>
      <c r="KST152" s="16"/>
      <c r="KSX152" s="16"/>
      <c r="KTB152" s="16"/>
      <c r="KTF152" s="16"/>
      <c r="KTJ152" s="16"/>
      <c r="KTN152" s="16"/>
      <c r="KTR152" s="16"/>
      <c r="KTV152" s="16"/>
      <c r="KTZ152" s="16"/>
      <c r="KUD152" s="16"/>
      <c r="KUH152" s="16"/>
      <c r="KUL152" s="16"/>
      <c r="KUP152" s="16"/>
      <c r="KUT152" s="16"/>
      <c r="KUX152" s="16"/>
      <c r="KVB152" s="16"/>
      <c r="KVF152" s="16"/>
      <c r="KVJ152" s="16"/>
      <c r="KVN152" s="16"/>
      <c r="KVR152" s="16"/>
      <c r="KVV152" s="16"/>
      <c r="KVZ152" s="16"/>
      <c r="KWD152" s="16"/>
      <c r="KWH152" s="16"/>
      <c r="KWL152" s="16"/>
      <c r="KWP152" s="16"/>
      <c r="KWT152" s="16"/>
      <c r="KWX152" s="16"/>
      <c r="KXB152" s="16"/>
      <c r="KXF152" s="16"/>
      <c r="KXJ152" s="16"/>
      <c r="KXN152" s="16"/>
      <c r="KXR152" s="16"/>
      <c r="KXV152" s="16"/>
      <c r="KXZ152" s="16"/>
      <c r="KYD152" s="16"/>
      <c r="KYH152" s="16"/>
      <c r="KYL152" s="16"/>
      <c r="KYP152" s="16"/>
      <c r="KYT152" s="16"/>
      <c r="KYX152" s="16"/>
      <c r="KZB152" s="16"/>
      <c r="KZF152" s="16"/>
      <c r="KZJ152" s="16"/>
      <c r="KZN152" s="16"/>
      <c r="KZR152" s="16"/>
      <c r="KZV152" s="16"/>
      <c r="KZZ152" s="16"/>
      <c r="LAD152" s="16"/>
      <c r="LAH152" s="16"/>
      <c r="LAL152" s="16"/>
      <c r="LAP152" s="16"/>
      <c r="LAT152" s="16"/>
      <c r="LAX152" s="16"/>
      <c r="LBB152" s="16"/>
      <c r="LBF152" s="16"/>
      <c r="LBJ152" s="16"/>
      <c r="LBN152" s="16"/>
      <c r="LBR152" s="16"/>
      <c r="LBV152" s="16"/>
      <c r="LBZ152" s="16"/>
      <c r="LCD152" s="16"/>
      <c r="LCH152" s="16"/>
      <c r="LCL152" s="16"/>
      <c r="LCP152" s="16"/>
      <c r="LCT152" s="16"/>
      <c r="LCX152" s="16"/>
      <c r="LDB152" s="16"/>
      <c r="LDF152" s="16"/>
      <c r="LDJ152" s="16"/>
      <c r="LDN152" s="16"/>
      <c r="LDR152" s="16"/>
      <c r="LDV152" s="16"/>
      <c r="LDZ152" s="16"/>
      <c r="LED152" s="16"/>
      <c r="LEH152" s="16"/>
      <c r="LEL152" s="16"/>
      <c r="LEP152" s="16"/>
      <c r="LET152" s="16"/>
      <c r="LEX152" s="16"/>
      <c r="LFB152" s="16"/>
      <c r="LFF152" s="16"/>
      <c r="LFJ152" s="16"/>
      <c r="LFN152" s="16"/>
      <c r="LFR152" s="16"/>
      <c r="LFV152" s="16"/>
      <c r="LFZ152" s="16"/>
      <c r="LGD152" s="16"/>
      <c r="LGH152" s="16"/>
      <c r="LGL152" s="16"/>
      <c r="LGP152" s="16"/>
      <c r="LGT152" s="16"/>
      <c r="LGX152" s="16"/>
      <c r="LHB152" s="16"/>
      <c r="LHF152" s="16"/>
      <c r="LHJ152" s="16"/>
      <c r="LHN152" s="16"/>
      <c r="LHR152" s="16"/>
      <c r="LHV152" s="16"/>
      <c r="LHZ152" s="16"/>
      <c r="LID152" s="16"/>
      <c r="LIH152" s="16"/>
      <c r="LIL152" s="16"/>
      <c r="LIP152" s="16"/>
      <c r="LIT152" s="16"/>
      <c r="LIX152" s="16"/>
      <c r="LJB152" s="16"/>
      <c r="LJF152" s="16"/>
      <c r="LJJ152" s="16"/>
      <c r="LJN152" s="16"/>
      <c r="LJR152" s="16"/>
      <c r="LJV152" s="16"/>
      <c r="LJZ152" s="16"/>
      <c r="LKD152" s="16"/>
      <c r="LKH152" s="16"/>
      <c r="LKL152" s="16"/>
      <c r="LKP152" s="16"/>
      <c r="LKT152" s="16"/>
      <c r="LKX152" s="16"/>
      <c r="LLB152" s="16"/>
      <c r="LLF152" s="16"/>
      <c r="LLJ152" s="16"/>
      <c r="LLN152" s="16"/>
      <c r="LLR152" s="16"/>
      <c r="LLV152" s="16"/>
      <c r="LLZ152" s="16"/>
      <c r="LMD152" s="16"/>
      <c r="LMH152" s="16"/>
      <c r="LML152" s="16"/>
      <c r="LMP152" s="16"/>
      <c r="LMT152" s="16"/>
      <c r="LMX152" s="16"/>
      <c r="LNB152" s="16"/>
      <c r="LNF152" s="16"/>
      <c r="LNJ152" s="16"/>
      <c r="LNN152" s="16"/>
      <c r="LNR152" s="16"/>
      <c r="LNV152" s="16"/>
      <c r="LNZ152" s="16"/>
      <c r="LOD152" s="16"/>
      <c r="LOH152" s="16"/>
      <c r="LOL152" s="16"/>
      <c r="LOP152" s="16"/>
      <c r="LOT152" s="16"/>
      <c r="LOX152" s="16"/>
      <c r="LPB152" s="16"/>
      <c r="LPF152" s="16"/>
      <c r="LPJ152" s="16"/>
      <c r="LPN152" s="16"/>
      <c r="LPR152" s="16"/>
      <c r="LPV152" s="16"/>
      <c r="LPZ152" s="16"/>
      <c r="LQD152" s="16"/>
      <c r="LQH152" s="16"/>
      <c r="LQL152" s="16"/>
      <c r="LQP152" s="16"/>
      <c r="LQT152" s="16"/>
      <c r="LQX152" s="16"/>
      <c r="LRB152" s="16"/>
      <c r="LRF152" s="16"/>
      <c r="LRJ152" s="16"/>
      <c r="LRN152" s="16"/>
      <c r="LRR152" s="16"/>
      <c r="LRV152" s="16"/>
      <c r="LRZ152" s="16"/>
      <c r="LSD152" s="16"/>
      <c r="LSH152" s="16"/>
      <c r="LSL152" s="16"/>
      <c r="LSP152" s="16"/>
      <c r="LST152" s="16"/>
      <c r="LSX152" s="16"/>
      <c r="LTB152" s="16"/>
      <c r="LTF152" s="16"/>
      <c r="LTJ152" s="16"/>
      <c r="LTN152" s="16"/>
      <c r="LTR152" s="16"/>
      <c r="LTV152" s="16"/>
      <c r="LTZ152" s="16"/>
      <c r="LUD152" s="16"/>
      <c r="LUH152" s="16"/>
      <c r="LUL152" s="16"/>
      <c r="LUP152" s="16"/>
      <c r="LUT152" s="16"/>
      <c r="LUX152" s="16"/>
      <c r="LVB152" s="16"/>
      <c r="LVF152" s="16"/>
      <c r="LVJ152" s="16"/>
      <c r="LVN152" s="16"/>
      <c r="LVR152" s="16"/>
      <c r="LVV152" s="16"/>
      <c r="LVZ152" s="16"/>
      <c r="LWD152" s="16"/>
      <c r="LWH152" s="16"/>
      <c r="LWL152" s="16"/>
      <c r="LWP152" s="16"/>
      <c r="LWT152" s="16"/>
      <c r="LWX152" s="16"/>
      <c r="LXB152" s="16"/>
      <c r="LXF152" s="16"/>
      <c r="LXJ152" s="16"/>
      <c r="LXN152" s="16"/>
      <c r="LXR152" s="16"/>
      <c r="LXV152" s="16"/>
      <c r="LXZ152" s="16"/>
      <c r="LYD152" s="16"/>
      <c r="LYH152" s="16"/>
      <c r="LYL152" s="16"/>
      <c r="LYP152" s="16"/>
      <c r="LYT152" s="16"/>
      <c r="LYX152" s="16"/>
      <c r="LZB152" s="16"/>
      <c r="LZF152" s="16"/>
      <c r="LZJ152" s="16"/>
      <c r="LZN152" s="16"/>
      <c r="LZR152" s="16"/>
      <c r="LZV152" s="16"/>
      <c r="LZZ152" s="16"/>
      <c r="MAD152" s="16"/>
      <c r="MAH152" s="16"/>
      <c r="MAL152" s="16"/>
      <c r="MAP152" s="16"/>
      <c r="MAT152" s="16"/>
      <c r="MAX152" s="16"/>
      <c r="MBB152" s="16"/>
      <c r="MBF152" s="16"/>
      <c r="MBJ152" s="16"/>
      <c r="MBN152" s="16"/>
      <c r="MBR152" s="16"/>
      <c r="MBV152" s="16"/>
      <c r="MBZ152" s="16"/>
      <c r="MCD152" s="16"/>
      <c r="MCH152" s="16"/>
      <c r="MCL152" s="16"/>
      <c r="MCP152" s="16"/>
      <c r="MCT152" s="16"/>
      <c r="MCX152" s="16"/>
      <c r="MDB152" s="16"/>
      <c r="MDF152" s="16"/>
      <c r="MDJ152" s="16"/>
      <c r="MDN152" s="16"/>
      <c r="MDR152" s="16"/>
      <c r="MDV152" s="16"/>
      <c r="MDZ152" s="16"/>
      <c r="MED152" s="16"/>
      <c r="MEH152" s="16"/>
      <c r="MEL152" s="16"/>
      <c r="MEP152" s="16"/>
      <c r="MET152" s="16"/>
      <c r="MEX152" s="16"/>
      <c r="MFB152" s="16"/>
      <c r="MFF152" s="16"/>
      <c r="MFJ152" s="16"/>
      <c r="MFN152" s="16"/>
      <c r="MFR152" s="16"/>
      <c r="MFV152" s="16"/>
      <c r="MFZ152" s="16"/>
      <c r="MGD152" s="16"/>
      <c r="MGH152" s="16"/>
      <c r="MGL152" s="16"/>
      <c r="MGP152" s="16"/>
      <c r="MGT152" s="16"/>
      <c r="MGX152" s="16"/>
      <c r="MHB152" s="16"/>
      <c r="MHF152" s="16"/>
      <c r="MHJ152" s="16"/>
      <c r="MHN152" s="16"/>
      <c r="MHR152" s="16"/>
      <c r="MHV152" s="16"/>
      <c r="MHZ152" s="16"/>
      <c r="MID152" s="16"/>
      <c r="MIH152" s="16"/>
      <c r="MIL152" s="16"/>
      <c r="MIP152" s="16"/>
      <c r="MIT152" s="16"/>
      <c r="MIX152" s="16"/>
      <c r="MJB152" s="16"/>
      <c r="MJF152" s="16"/>
      <c r="MJJ152" s="16"/>
      <c r="MJN152" s="16"/>
      <c r="MJR152" s="16"/>
      <c r="MJV152" s="16"/>
      <c r="MJZ152" s="16"/>
      <c r="MKD152" s="16"/>
      <c r="MKH152" s="16"/>
      <c r="MKL152" s="16"/>
      <c r="MKP152" s="16"/>
      <c r="MKT152" s="16"/>
      <c r="MKX152" s="16"/>
      <c r="MLB152" s="16"/>
      <c r="MLF152" s="16"/>
      <c r="MLJ152" s="16"/>
      <c r="MLN152" s="16"/>
      <c r="MLR152" s="16"/>
      <c r="MLV152" s="16"/>
      <c r="MLZ152" s="16"/>
      <c r="MMD152" s="16"/>
      <c r="MMH152" s="16"/>
      <c r="MML152" s="16"/>
      <c r="MMP152" s="16"/>
      <c r="MMT152" s="16"/>
      <c r="MMX152" s="16"/>
      <c r="MNB152" s="16"/>
      <c r="MNF152" s="16"/>
      <c r="MNJ152" s="16"/>
      <c r="MNN152" s="16"/>
      <c r="MNR152" s="16"/>
      <c r="MNV152" s="16"/>
      <c r="MNZ152" s="16"/>
      <c r="MOD152" s="16"/>
      <c r="MOH152" s="16"/>
      <c r="MOL152" s="16"/>
      <c r="MOP152" s="16"/>
      <c r="MOT152" s="16"/>
      <c r="MOX152" s="16"/>
      <c r="MPB152" s="16"/>
      <c r="MPF152" s="16"/>
      <c r="MPJ152" s="16"/>
      <c r="MPN152" s="16"/>
      <c r="MPR152" s="16"/>
      <c r="MPV152" s="16"/>
      <c r="MPZ152" s="16"/>
      <c r="MQD152" s="16"/>
      <c r="MQH152" s="16"/>
      <c r="MQL152" s="16"/>
      <c r="MQP152" s="16"/>
      <c r="MQT152" s="16"/>
      <c r="MQX152" s="16"/>
      <c r="MRB152" s="16"/>
      <c r="MRF152" s="16"/>
      <c r="MRJ152" s="16"/>
      <c r="MRN152" s="16"/>
      <c r="MRR152" s="16"/>
      <c r="MRV152" s="16"/>
      <c r="MRZ152" s="16"/>
      <c r="MSD152" s="16"/>
      <c r="MSH152" s="16"/>
      <c r="MSL152" s="16"/>
      <c r="MSP152" s="16"/>
      <c r="MST152" s="16"/>
      <c r="MSX152" s="16"/>
      <c r="MTB152" s="16"/>
      <c r="MTF152" s="16"/>
      <c r="MTJ152" s="16"/>
      <c r="MTN152" s="16"/>
      <c r="MTR152" s="16"/>
      <c r="MTV152" s="16"/>
      <c r="MTZ152" s="16"/>
      <c r="MUD152" s="16"/>
      <c r="MUH152" s="16"/>
      <c r="MUL152" s="16"/>
      <c r="MUP152" s="16"/>
      <c r="MUT152" s="16"/>
      <c r="MUX152" s="16"/>
      <c r="MVB152" s="16"/>
      <c r="MVF152" s="16"/>
      <c r="MVJ152" s="16"/>
      <c r="MVN152" s="16"/>
      <c r="MVR152" s="16"/>
      <c r="MVV152" s="16"/>
      <c r="MVZ152" s="16"/>
      <c r="MWD152" s="16"/>
      <c r="MWH152" s="16"/>
      <c r="MWL152" s="16"/>
      <c r="MWP152" s="16"/>
      <c r="MWT152" s="16"/>
      <c r="MWX152" s="16"/>
      <c r="MXB152" s="16"/>
      <c r="MXF152" s="16"/>
      <c r="MXJ152" s="16"/>
      <c r="MXN152" s="16"/>
      <c r="MXR152" s="16"/>
      <c r="MXV152" s="16"/>
      <c r="MXZ152" s="16"/>
      <c r="MYD152" s="16"/>
      <c r="MYH152" s="16"/>
      <c r="MYL152" s="16"/>
      <c r="MYP152" s="16"/>
      <c r="MYT152" s="16"/>
      <c r="MYX152" s="16"/>
      <c r="MZB152" s="16"/>
      <c r="MZF152" s="16"/>
      <c r="MZJ152" s="16"/>
      <c r="MZN152" s="16"/>
      <c r="MZR152" s="16"/>
      <c r="MZV152" s="16"/>
      <c r="MZZ152" s="16"/>
      <c r="NAD152" s="16"/>
      <c r="NAH152" s="16"/>
      <c r="NAL152" s="16"/>
      <c r="NAP152" s="16"/>
      <c r="NAT152" s="16"/>
      <c r="NAX152" s="16"/>
      <c r="NBB152" s="16"/>
      <c r="NBF152" s="16"/>
      <c r="NBJ152" s="16"/>
      <c r="NBN152" s="16"/>
      <c r="NBR152" s="16"/>
      <c r="NBV152" s="16"/>
      <c r="NBZ152" s="16"/>
      <c r="NCD152" s="16"/>
      <c r="NCH152" s="16"/>
      <c r="NCL152" s="16"/>
      <c r="NCP152" s="16"/>
      <c r="NCT152" s="16"/>
      <c r="NCX152" s="16"/>
      <c r="NDB152" s="16"/>
      <c r="NDF152" s="16"/>
      <c r="NDJ152" s="16"/>
      <c r="NDN152" s="16"/>
      <c r="NDR152" s="16"/>
      <c r="NDV152" s="16"/>
      <c r="NDZ152" s="16"/>
      <c r="NED152" s="16"/>
      <c r="NEH152" s="16"/>
      <c r="NEL152" s="16"/>
      <c r="NEP152" s="16"/>
      <c r="NET152" s="16"/>
      <c r="NEX152" s="16"/>
      <c r="NFB152" s="16"/>
      <c r="NFF152" s="16"/>
      <c r="NFJ152" s="16"/>
      <c r="NFN152" s="16"/>
      <c r="NFR152" s="16"/>
      <c r="NFV152" s="16"/>
      <c r="NFZ152" s="16"/>
      <c r="NGD152" s="16"/>
      <c r="NGH152" s="16"/>
      <c r="NGL152" s="16"/>
      <c r="NGP152" s="16"/>
      <c r="NGT152" s="16"/>
      <c r="NGX152" s="16"/>
      <c r="NHB152" s="16"/>
      <c r="NHF152" s="16"/>
      <c r="NHJ152" s="16"/>
      <c r="NHN152" s="16"/>
      <c r="NHR152" s="16"/>
      <c r="NHV152" s="16"/>
      <c r="NHZ152" s="16"/>
      <c r="NID152" s="16"/>
      <c r="NIH152" s="16"/>
      <c r="NIL152" s="16"/>
      <c r="NIP152" s="16"/>
      <c r="NIT152" s="16"/>
      <c r="NIX152" s="16"/>
      <c r="NJB152" s="16"/>
      <c r="NJF152" s="16"/>
      <c r="NJJ152" s="16"/>
      <c r="NJN152" s="16"/>
      <c r="NJR152" s="16"/>
      <c r="NJV152" s="16"/>
      <c r="NJZ152" s="16"/>
      <c r="NKD152" s="16"/>
      <c r="NKH152" s="16"/>
      <c r="NKL152" s="16"/>
      <c r="NKP152" s="16"/>
      <c r="NKT152" s="16"/>
      <c r="NKX152" s="16"/>
      <c r="NLB152" s="16"/>
      <c r="NLF152" s="16"/>
      <c r="NLJ152" s="16"/>
      <c r="NLN152" s="16"/>
      <c r="NLR152" s="16"/>
      <c r="NLV152" s="16"/>
      <c r="NLZ152" s="16"/>
      <c r="NMD152" s="16"/>
      <c r="NMH152" s="16"/>
      <c r="NML152" s="16"/>
      <c r="NMP152" s="16"/>
      <c r="NMT152" s="16"/>
      <c r="NMX152" s="16"/>
      <c r="NNB152" s="16"/>
      <c r="NNF152" s="16"/>
      <c r="NNJ152" s="16"/>
      <c r="NNN152" s="16"/>
      <c r="NNR152" s="16"/>
      <c r="NNV152" s="16"/>
      <c r="NNZ152" s="16"/>
      <c r="NOD152" s="16"/>
      <c r="NOH152" s="16"/>
      <c r="NOL152" s="16"/>
      <c r="NOP152" s="16"/>
      <c r="NOT152" s="16"/>
      <c r="NOX152" s="16"/>
      <c r="NPB152" s="16"/>
      <c r="NPF152" s="16"/>
      <c r="NPJ152" s="16"/>
      <c r="NPN152" s="16"/>
      <c r="NPR152" s="16"/>
      <c r="NPV152" s="16"/>
      <c r="NPZ152" s="16"/>
      <c r="NQD152" s="16"/>
      <c r="NQH152" s="16"/>
      <c r="NQL152" s="16"/>
      <c r="NQP152" s="16"/>
      <c r="NQT152" s="16"/>
      <c r="NQX152" s="16"/>
      <c r="NRB152" s="16"/>
      <c r="NRF152" s="16"/>
      <c r="NRJ152" s="16"/>
      <c r="NRN152" s="16"/>
      <c r="NRR152" s="16"/>
      <c r="NRV152" s="16"/>
      <c r="NRZ152" s="16"/>
      <c r="NSD152" s="16"/>
      <c r="NSH152" s="16"/>
      <c r="NSL152" s="16"/>
      <c r="NSP152" s="16"/>
      <c r="NST152" s="16"/>
      <c r="NSX152" s="16"/>
      <c r="NTB152" s="16"/>
      <c r="NTF152" s="16"/>
      <c r="NTJ152" s="16"/>
      <c r="NTN152" s="16"/>
      <c r="NTR152" s="16"/>
      <c r="NTV152" s="16"/>
      <c r="NTZ152" s="16"/>
      <c r="NUD152" s="16"/>
      <c r="NUH152" s="16"/>
      <c r="NUL152" s="16"/>
      <c r="NUP152" s="16"/>
      <c r="NUT152" s="16"/>
      <c r="NUX152" s="16"/>
      <c r="NVB152" s="16"/>
      <c r="NVF152" s="16"/>
      <c r="NVJ152" s="16"/>
      <c r="NVN152" s="16"/>
      <c r="NVR152" s="16"/>
      <c r="NVV152" s="16"/>
      <c r="NVZ152" s="16"/>
      <c r="NWD152" s="16"/>
      <c r="NWH152" s="16"/>
      <c r="NWL152" s="16"/>
      <c r="NWP152" s="16"/>
      <c r="NWT152" s="16"/>
      <c r="NWX152" s="16"/>
      <c r="NXB152" s="16"/>
      <c r="NXF152" s="16"/>
      <c r="NXJ152" s="16"/>
      <c r="NXN152" s="16"/>
      <c r="NXR152" s="16"/>
      <c r="NXV152" s="16"/>
      <c r="NXZ152" s="16"/>
      <c r="NYD152" s="16"/>
      <c r="NYH152" s="16"/>
      <c r="NYL152" s="16"/>
      <c r="NYP152" s="16"/>
      <c r="NYT152" s="16"/>
      <c r="NYX152" s="16"/>
      <c r="NZB152" s="16"/>
      <c r="NZF152" s="16"/>
      <c r="NZJ152" s="16"/>
      <c r="NZN152" s="16"/>
      <c r="NZR152" s="16"/>
      <c r="NZV152" s="16"/>
      <c r="NZZ152" s="16"/>
      <c r="OAD152" s="16"/>
      <c r="OAH152" s="16"/>
      <c r="OAL152" s="16"/>
      <c r="OAP152" s="16"/>
      <c r="OAT152" s="16"/>
      <c r="OAX152" s="16"/>
      <c r="OBB152" s="16"/>
      <c r="OBF152" s="16"/>
      <c r="OBJ152" s="16"/>
      <c r="OBN152" s="16"/>
      <c r="OBR152" s="16"/>
      <c r="OBV152" s="16"/>
      <c r="OBZ152" s="16"/>
      <c r="OCD152" s="16"/>
      <c r="OCH152" s="16"/>
      <c r="OCL152" s="16"/>
      <c r="OCP152" s="16"/>
      <c r="OCT152" s="16"/>
      <c r="OCX152" s="16"/>
      <c r="ODB152" s="16"/>
      <c r="ODF152" s="16"/>
      <c r="ODJ152" s="16"/>
      <c r="ODN152" s="16"/>
      <c r="ODR152" s="16"/>
      <c r="ODV152" s="16"/>
      <c r="ODZ152" s="16"/>
      <c r="OED152" s="16"/>
      <c r="OEH152" s="16"/>
      <c r="OEL152" s="16"/>
      <c r="OEP152" s="16"/>
      <c r="OET152" s="16"/>
      <c r="OEX152" s="16"/>
      <c r="OFB152" s="16"/>
      <c r="OFF152" s="16"/>
      <c r="OFJ152" s="16"/>
      <c r="OFN152" s="16"/>
      <c r="OFR152" s="16"/>
      <c r="OFV152" s="16"/>
      <c r="OFZ152" s="16"/>
      <c r="OGD152" s="16"/>
      <c r="OGH152" s="16"/>
      <c r="OGL152" s="16"/>
      <c r="OGP152" s="16"/>
      <c r="OGT152" s="16"/>
      <c r="OGX152" s="16"/>
      <c r="OHB152" s="16"/>
      <c r="OHF152" s="16"/>
      <c r="OHJ152" s="16"/>
      <c r="OHN152" s="16"/>
      <c r="OHR152" s="16"/>
      <c r="OHV152" s="16"/>
      <c r="OHZ152" s="16"/>
      <c r="OID152" s="16"/>
      <c r="OIH152" s="16"/>
      <c r="OIL152" s="16"/>
      <c r="OIP152" s="16"/>
      <c r="OIT152" s="16"/>
      <c r="OIX152" s="16"/>
      <c r="OJB152" s="16"/>
      <c r="OJF152" s="16"/>
      <c r="OJJ152" s="16"/>
      <c r="OJN152" s="16"/>
      <c r="OJR152" s="16"/>
      <c r="OJV152" s="16"/>
      <c r="OJZ152" s="16"/>
      <c r="OKD152" s="16"/>
      <c r="OKH152" s="16"/>
      <c r="OKL152" s="16"/>
      <c r="OKP152" s="16"/>
      <c r="OKT152" s="16"/>
      <c r="OKX152" s="16"/>
      <c r="OLB152" s="16"/>
      <c r="OLF152" s="16"/>
      <c r="OLJ152" s="16"/>
      <c r="OLN152" s="16"/>
      <c r="OLR152" s="16"/>
      <c r="OLV152" s="16"/>
      <c r="OLZ152" s="16"/>
      <c r="OMD152" s="16"/>
      <c r="OMH152" s="16"/>
      <c r="OML152" s="16"/>
      <c r="OMP152" s="16"/>
      <c r="OMT152" s="16"/>
      <c r="OMX152" s="16"/>
      <c r="ONB152" s="16"/>
      <c r="ONF152" s="16"/>
      <c r="ONJ152" s="16"/>
      <c r="ONN152" s="16"/>
      <c r="ONR152" s="16"/>
      <c r="ONV152" s="16"/>
      <c r="ONZ152" s="16"/>
      <c r="OOD152" s="16"/>
      <c r="OOH152" s="16"/>
      <c r="OOL152" s="16"/>
      <c r="OOP152" s="16"/>
      <c r="OOT152" s="16"/>
      <c r="OOX152" s="16"/>
      <c r="OPB152" s="16"/>
      <c r="OPF152" s="16"/>
      <c r="OPJ152" s="16"/>
      <c r="OPN152" s="16"/>
      <c r="OPR152" s="16"/>
      <c r="OPV152" s="16"/>
      <c r="OPZ152" s="16"/>
      <c r="OQD152" s="16"/>
      <c r="OQH152" s="16"/>
      <c r="OQL152" s="16"/>
      <c r="OQP152" s="16"/>
      <c r="OQT152" s="16"/>
      <c r="OQX152" s="16"/>
      <c r="ORB152" s="16"/>
      <c r="ORF152" s="16"/>
      <c r="ORJ152" s="16"/>
      <c r="ORN152" s="16"/>
      <c r="ORR152" s="16"/>
      <c r="ORV152" s="16"/>
      <c r="ORZ152" s="16"/>
      <c r="OSD152" s="16"/>
      <c r="OSH152" s="16"/>
      <c r="OSL152" s="16"/>
      <c r="OSP152" s="16"/>
      <c r="OST152" s="16"/>
      <c r="OSX152" s="16"/>
      <c r="OTB152" s="16"/>
      <c r="OTF152" s="16"/>
      <c r="OTJ152" s="16"/>
      <c r="OTN152" s="16"/>
      <c r="OTR152" s="16"/>
      <c r="OTV152" s="16"/>
      <c r="OTZ152" s="16"/>
      <c r="OUD152" s="16"/>
      <c r="OUH152" s="16"/>
      <c r="OUL152" s="16"/>
      <c r="OUP152" s="16"/>
      <c r="OUT152" s="16"/>
      <c r="OUX152" s="16"/>
      <c r="OVB152" s="16"/>
      <c r="OVF152" s="16"/>
      <c r="OVJ152" s="16"/>
      <c r="OVN152" s="16"/>
      <c r="OVR152" s="16"/>
      <c r="OVV152" s="16"/>
      <c r="OVZ152" s="16"/>
      <c r="OWD152" s="16"/>
      <c r="OWH152" s="16"/>
      <c r="OWL152" s="16"/>
      <c r="OWP152" s="16"/>
      <c r="OWT152" s="16"/>
      <c r="OWX152" s="16"/>
      <c r="OXB152" s="16"/>
      <c r="OXF152" s="16"/>
      <c r="OXJ152" s="16"/>
      <c r="OXN152" s="16"/>
      <c r="OXR152" s="16"/>
      <c r="OXV152" s="16"/>
      <c r="OXZ152" s="16"/>
      <c r="OYD152" s="16"/>
      <c r="OYH152" s="16"/>
      <c r="OYL152" s="16"/>
      <c r="OYP152" s="16"/>
      <c r="OYT152" s="16"/>
      <c r="OYX152" s="16"/>
      <c r="OZB152" s="16"/>
      <c r="OZF152" s="16"/>
      <c r="OZJ152" s="16"/>
      <c r="OZN152" s="16"/>
      <c r="OZR152" s="16"/>
      <c r="OZV152" s="16"/>
      <c r="OZZ152" s="16"/>
      <c r="PAD152" s="16"/>
      <c r="PAH152" s="16"/>
      <c r="PAL152" s="16"/>
      <c r="PAP152" s="16"/>
      <c r="PAT152" s="16"/>
      <c r="PAX152" s="16"/>
      <c r="PBB152" s="16"/>
      <c r="PBF152" s="16"/>
      <c r="PBJ152" s="16"/>
      <c r="PBN152" s="16"/>
      <c r="PBR152" s="16"/>
      <c r="PBV152" s="16"/>
      <c r="PBZ152" s="16"/>
      <c r="PCD152" s="16"/>
      <c r="PCH152" s="16"/>
      <c r="PCL152" s="16"/>
      <c r="PCP152" s="16"/>
      <c r="PCT152" s="16"/>
      <c r="PCX152" s="16"/>
      <c r="PDB152" s="16"/>
      <c r="PDF152" s="16"/>
      <c r="PDJ152" s="16"/>
      <c r="PDN152" s="16"/>
      <c r="PDR152" s="16"/>
      <c r="PDV152" s="16"/>
      <c r="PDZ152" s="16"/>
      <c r="PED152" s="16"/>
      <c r="PEH152" s="16"/>
      <c r="PEL152" s="16"/>
      <c r="PEP152" s="16"/>
      <c r="PET152" s="16"/>
      <c r="PEX152" s="16"/>
      <c r="PFB152" s="16"/>
      <c r="PFF152" s="16"/>
      <c r="PFJ152" s="16"/>
      <c r="PFN152" s="16"/>
      <c r="PFR152" s="16"/>
      <c r="PFV152" s="16"/>
      <c r="PFZ152" s="16"/>
      <c r="PGD152" s="16"/>
      <c r="PGH152" s="16"/>
      <c r="PGL152" s="16"/>
      <c r="PGP152" s="16"/>
      <c r="PGT152" s="16"/>
      <c r="PGX152" s="16"/>
      <c r="PHB152" s="16"/>
      <c r="PHF152" s="16"/>
      <c r="PHJ152" s="16"/>
      <c r="PHN152" s="16"/>
      <c r="PHR152" s="16"/>
      <c r="PHV152" s="16"/>
      <c r="PHZ152" s="16"/>
      <c r="PID152" s="16"/>
      <c r="PIH152" s="16"/>
      <c r="PIL152" s="16"/>
      <c r="PIP152" s="16"/>
      <c r="PIT152" s="16"/>
      <c r="PIX152" s="16"/>
      <c r="PJB152" s="16"/>
      <c r="PJF152" s="16"/>
      <c r="PJJ152" s="16"/>
      <c r="PJN152" s="16"/>
      <c r="PJR152" s="16"/>
      <c r="PJV152" s="16"/>
      <c r="PJZ152" s="16"/>
      <c r="PKD152" s="16"/>
      <c r="PKH152" s="16"/>
      <c r="PKL152" s="16"/>
      <c r="PKP152" s="16"/>
      <c r="PKT152" s="16"/>
      <c r="PKX152" s="16"/>
      <c r="PLB152" s="16"/>
      <c r="PLF152" s="16"/>
      <c r="PLJ152" s="16"/>
      <c r="PLN152" s="16"/>
      <c r="PLR152" s="16"/>
      <c r="PLV152" s="16"/>
      <c r="PLZ152" s="16"/>
      <c r="PMD152" s="16"/>
      <c r="PMH152" s="16"/>
      <c r="PML152" s="16"/>
      <c r="PMP152" s="16"/>
      <c r="PMT152" s="16"/>
      <c r="PMX152" s="16"/>
      <c r="PNB152" s="16"/>
      <c r="PNF152" s="16"/>
      <c r="PNJ152" s="16"/>
      <c r="PNN152" s="16"/>
      <c r="PNR152" s="16"/>
      <c r="PNV152" s="16"/>
      <c r="PNZ152" s="16"/>
      <c r="POD152" s="16"/>
      <c r="POH152" s="16"/>
      <c r="POL152" s="16"/>
      <c r="POP152" s="16"/>
      <c r="POT152" s="16"/>
      <c r="POX152" s="16"/>
      <c r="PPB152" s="16"/>
      <c r="PPF152" s="16"/>
      <c r="PPJ152" s="16"/>
      <c r="PPN152" s="16"/>
      <c r="PPR152" s="16"/>
      <c r="PPV152" s="16"/>
      <c r="PPZ152" s="16"/>
      <c r="PQD152" s="16"/>
      <c r="PQH152" s="16"/>
      <c r="PQL152" s="16"/>
      <c r="PQP152" s="16"/>
      <c r="PQT152" s="16"/>
      <c r="PQX152" s="16"/>
      <c r="PRB152" s="16"/>
      <c r="PRF152" s="16"/>
      <c r="PRJ152" s="16"/>
      <c r="PRN152" s="16"/>
      <c r="PRR152" s="16"/>
      <c r="PRV152" s="16"/>
      <c r="PRZ152" s="16"/>
      <c r="PSD152" s="16"/>
      <c r="PSH152" s="16"/>
      <c r="PSL152" s="16"/>
      <c r="PSP152" s="16"/>
      <c r="PST152" s="16"/>
      <c r="PSX152" s="16"/>
      <c r="PTB152" s="16"/>
      <c r="PTF152" s="16"/>
      <c r="PTJ152" s="16"/>
      <c r="PTN152" s="16"/>
      <c r="PTR152" s="16"/>
      <c r="PTV152" s="16"/>
      <c r="PTZ152" s="16"/>
      <c r="PUD152" s="16"/>
      <c r="PUH152" s="16"/>
      <c r="PUL152" s="16"/>
      <c r="PUP152" s="16"/>
      <c r="PUT152" s="16"/>
      <c r="PUX152" s="16"/>
      <c r="PVB152" s="16"/>
      <c r="PVF152" s="16"/>
      <c r="PVJ152" s="16"/>
      <c r="PVN152" s="16"/>
      <c r="PVR152" s="16"/>
      <c r="PVV152" s="16"/>
      <c r="PVZ152" s="16"/>
      <c r="PWD152" s="16"/>
      <c r="PWH152" s="16"/>
      <c r="PWL152" s="16"/>
      <c r="PWP152" s="16"/>
      <c r="PWT152" s="16"/>
      <c r="PWX152" s="16"/>
      <c r="PXB152" s="16"/>
      <c r="PXF152" s="16"/>
      <c r="PXJ152" s="16"/>
      <c r="PXN152" s="16"/>
      <c r="PXR152" s="16"/>
      <c r="PXV152" s="16"/>
      <c r="PXZ152" s="16"/>
      <c r="PYD152" s="16"/>
      <c r="PYH152" s="16"/>
      <c r="PYL152" s="16"/>
      <c r="PYP152" s="16"/>
      <c r="PYT152" s="16"/>
      <c r="PYX152" s="16"/>
      <c r="PZB152" s="16"/>
      <c r="PZF152" s="16"/>
      <c r="PZJ152" s="16"/>
      <c r="PZN152" s="16"/>
      <c r="PZR152" s="16"/>
      <c r="PZV152" s="16"/>
      <c r="PZZ152" s="16"/>
      <c r="QAD152" s="16"/>
      <c r="QAH152" s="16"/>
      <c r="QAL152" s="16"/>
      <c r="QAP152" s="16"/>
      <c r="QAT152" s="16"/>
      <c r="QAX152" s="16"/>
      <c r="QBB152" s="16"/>
      <c r="QBF152" s="16"/>
      <c r="QBJ152" s="16"/>
      <c r="QBN152" s="16"/>
      <c r="QBR152" s="16"/>
      <c r="QBV152" s="16"/>
      <c r="QBZ152" s="16"/>
      <c r="QCD152" s="16"/>
      <c r="QCH152" s="16"/>
      <c r="QCL152" s="16"/>
      <c r="QCP152" s="16"/>
      <c r="QCT152" s="16"/>
      <c r="QCX152" s="16"/>
      <c r="QDB152" s="16"/>
      <c r="QDF152" s="16"/>
      <c r="QDJ152" s="16"/>
      <c r="QDN152" s="16"/>
      <c r="QDR152" s="16"/>
      <c r="QDV152" s="16"/>
      <c r="QDZ152" s="16"/>
      <c r="QED152" s="16"/>
      <c r="QEH152" s="16"/>
      <c r="QEL152" s="16"/>
      <c r="QEP152" s="16"/>
      <c r="QET152" s="16"/>
      <c r="QEX152" s="16"/>
      <c r="QFB152" s="16"/>
      <c r="QFF152" s="16"/>
      <c r="QFJ152" s="16"/>
      <c r="QFN152" s="16"/>
      <c r="QFR152" s="16"/>
      <c r="QFV152" s="16"/>
      <c r="QFZ152" s="16"/>
      <c r="QGD152" s="16"/>
      <c r="QGH152" s="16"/>
      <c r="QGL152" s="16"/>
      <c r="QGP152" s="16"/>
      <c r="QGT152" s="16"/>
      <c r="QGX152" s="16"/>
      <c r="QHB152" s="16"/>
      <c r="QHF152" s="16"/>
      <c r="QHJ152" s="16"/>
      <c r="QHN152" s="16"/>
      <c r="QHR152" s="16"/>
      <c r="QHV152" s="16"/>
      <c r="QHZ152" s="16"/>
      <c r="QID152" s="16"/>
      <c r="QIH152" s="16"/>
      <c r="QIL152" s="16"/>
      <c r="QIP152" s="16"/>
      <c r="QIT152" s="16"/>
      <c r="QIX152" s="16"/>
      <c r="QJB152" s="16"/>
      <c r="QJF152" s="16"/>
      <c r="QJJ152" s="16"/>
      <c r="QJN152" s="16"/>
      <c r="QJR152" s="16"/>
      <c r="QJV152" s="16"/>
      <c r="QJZ152" s="16"/>
      <c r="QKD152" s="16"/>
      <c r="QKH152" s="16"/>
      <c r="QKL152" s="16"/>
      <c r="QKP152" s="16"/>
      <c r="QKT152" s="16"/>
      <c r="QKX152" s="16"/>
      <c r="QLB152" s="16"/>
      <c r="QLF152" s="16"/>
      <c r="QLJ152" s="16"/>
      <c r="QLN152" s="16"/>
      <c r="QLR152" s="16"/>
      <c r="QLV152" s="16"/>
      <c r="QLZ152" s="16"/>
      <c r="QMD152" s="16"/>
      <c r="QMH152" s="16"/>
      <c r="QML152" s="16"/>
      <c r="QMP152" s="16"/>
      <c r="QMT152" s="16"/>
      <c r="QMX152" s="16"/>
      <c r="QNB152" s="16"/>
      <c r="QNF152" s="16"/>
      <c r="QNJ152" s="16"/>
      <c r="QNN152" s="16"/>
      <c r="QNR152" s="16"/>
      <c r="QNV152" s="16"/>
      <c r="QNZ152" s="16"/>
      <c r="QOD152" s="16"/>
      <c r="QOH152" s="16"/>
      <c r="QOL152" s="16"/>
      <c r="QOP152" s="16"/>
      <c r="QOT152" s="16"/>
      <c r="QOX152" s="16"/>
      <c r="QPB152" s="16"/>
      <c r="QPF152" s="16"/>
      <c r="QPJ152" s="16"/>
      <c r="QPN152" s="16"/>
      <c r="QPR152" s="16"/>
      <c r="QPV152" s="16"/>
      <c r="QPZ152" s="16"/>
      <c r="QQD152" s="16"/>
      <c r="QQH152" s="16"/>
      <c r="QQL152" s="16"/>
      <c r="QQP152" s="16"/>
      <c r="QQT152" s="16"/>
      <c r="QQX152" s="16"/>
      <c r="QRB152" s="16"/>
      <c r="QRF152" s="16"/>
      <c r="QRJ152" s="16"/>
      <c r="QRN152" s="16"/>
      <c r="QRR152" s="16"/>
      <c r="QRV152" s="16"/>
      <c r="QRZ152" s="16"/>
      <c r="QSD152" s="16"/>
      <c r="QSH152" s="16"/>
      <c r="QSL152" s="16"/>
      <c r="QSP152" s="16"/>
      <c r="QST152" s="16"/>
      <c r="QSX152" s="16"/>
      <c r="QTB152" s="16"/>
      <c r="QTF152" s="16"/>
      <c r="QTJ152" s="16"/>
      <c r="QTN152" s="16"/>
      <c r="QTR152" s="16"/>
      <c r="QTV152" s="16"/>
      <c r="QTZ152" s="16"/>
      <c r="QUD152" s="16"/>
      <c r="QUH152" s="16"/>
      <c r="QUL152" s="16"/>
      <c r="QUP152" s="16"/>
      <c r="QUT152" s="16"/>
      <c r="QUX152" s="16"/>
      <c r="QVB152" s="16"/>
      <c r="QVF152" s="16"/>
      <c r="QVJ152" s="16"/>
      <c r="QVN152" s="16"/>
      <c r="QVR152" s="16"/>
      <c r="QVV152" s="16"/>
      <c r="QVZ152" s="16"/>
      <c r="QWD152" s="16"/>
      <c r="QWH152" s="16"/>
      <c r="QWL152" s="16"/>
      <c r="QWP152" s="16"/>
      <c r="QWT152" s="16"/>
      <c r="QWX152" s="16"/>
      <c r="QXB152" s="16"/>
      <c r="QXF152" s="16"/>
      <c r="QXJ152" s="16"/>
      <c r="QXN152" s="16"/>
      <c r="QXR152" s="16"/>
      <c r="QXV152" s="16"/>
      <c r="QXZ152" s="16"/>
      <c r="QYD152" s="16"/>
      <c r="QYH152" s="16"/>
      <c r="QYL152" s="16"/>
      <c r="QYP152" s="16"/>
      <c r="QYT152" s="16"/>
      <c r="QYX152" s="16"/>
      <c r="QZB152" s="16"/>
      <c r="QZF152" s="16"/>
      <c r="QZJ152" s="16"/>
      <c r="QZN152" s="16"/>
      <c r="QZR152" s="16"/>
      <c r="QZV152" s="16"/>
      <c r="QZZ152" s="16"/>
      <c r="RAD152" s="16"/>
      <c r="RAH152" s="16"/>
      <c r="RAL152" s="16"/>
      <c r="RAP152" s="16"/>
      <c r="RAT152" s="16"/>
      <c r="RAX152" s="16"/>
      <c r="RBB152" s="16"/>
      <c r="RBF152" s="16"/>
      <c r="RBJ152" s="16"/>
      <c r="RBN152" s="16"/>
      <c r="RBR152" s="16"/>
      <c r="RBV152" s="16"/>
      <c r="RBZ152" s="16"/>
      <c r="RCD152" s="16"/>
      <c r="RCH152" s="16"/>
      <c r="RCL152" s="16"/>
      <c r="RCP152" s="16"/>
      <c r="RCT152" s="16"/>
      <c r="RCX152" s="16"/>
      <c r="RDB152" s="16"/>
      <c r="RDF152" s="16"/>
      <c r="RDJ152" s="16"/>
      <c r="RDN152" s="16"/>
      <c r="RDR152" s="16"/>
      <c r="RDV152" s="16"/>
      <c r="RDZ152" s="16"/>
      <c r="RED152" s="16"/>
      <c r="REH152" s="16"/>
      <c r="REL152" s="16"/>
      <c r="REP152" s="16"/>
      <c r="RET152" s="16"/>
      <c r="REX152" s="16"/>
      <c r="RFB152" s="16"/>
      <c r="RFF152" s="16"/>
      <c r="RFJ152" s="16"/>
      <c r="RFN152" s="16"/>
      <c r="RFR152" s="16"/>
      <c r="RFV152" s="16"/>
      <c r="RFZ152" s="16"/>
      <c r="RGD152" s="16"/>
      <c r="RGH152" s="16"/>
      <c r="RGL152" s="16"/>
      <c r="RGP152" s="16"/>
      <c r="RGT152" s="16"/>
      <c r="RGX152" s="16"/>
      <c r="RHB152" s="16"/>
      <c r="RHF152" s="16"/>
      <c r="RHJ152" s="16"/>
      <c r="RHN152" s="16"/>
      <c r="RHR152" s="16"/>
      <c r="RHV152" s="16"/>
      <c r="RHZ152" s="16"/>
      <c r="RID152" s="16"/>
      <c r="RIH152" s="16"/>
      <c r="RIL152" s="16"/>
      <c r="RIP152" s="16"/>
      <c r="RIT152" s="16"/>
      <c r="RIX152" s="16"/>
      <c r="RJB152" s="16"/>
      <c r="RJF152" s="16"/>
      <c r="RJJ152" s="16"/>
      <c r="RJN152" s="16"/>
      <c r="RJR152" s="16"/>
      <c r="RJV152" s="16"/>
      <c r="RJZ152" s="16"/>
      <c r="RKD152" s="16"/>
      <c r="RKH152" s="16"/>
      <c r="RKL152" s="16"/>
      <c r="RKP152" s="16"/>
      <c r="RKT152" s="16"/>
      <c r="RKX152" s="16"/>
      <c r="RLB152" s="16"/>
      <c r="RLF152" s="16"/>
      <c r="RLJ152" s="16"/>
      <c r="RLN152" s="16"/>
      <c r="RLR152" s="16"/>
      <c r="RLV152" s="16"/>
      <c r="RLZ152" s="16"/>
      <c r="RMD152" s="16"/>
      <c r="RMH152" s="16"/>
      <c r="RML152" s="16"/>
      <c r="RMP152" s="16"/>
      <c r="RMT152" s="16"/>
      <c r="RMX152" s="16"/>
      <c r="RNB152" s="16"/>
      <c r="RNF152" s="16"/>
      <c r="RNJ152" s="16"/>
      <c r="RNN152" s="16"/>
      <c r="RNR152" s="16"/>
      <c r="RNV152" s="16"/>
      <c r="RNZ152" s="16"/>
      <c r="ROD152" s="16"/>
      <c r="ROH152" s="16"/>
      <c r="ROL152" s="16"/>
      <c r="ROP152" s="16"/>
      <c r="ROT152" s="16"/>
      <c r="ROX152" s="16"/>
      <c r="RPB152" s="16"/>
      <c r="RPF152" s="16"/>
      <c r="RPJ152" s="16"/>
      <c r="RPN152" s="16"/>
      <c r="RPR152" s="16"/>
      <c r="RPV152" s="16"/>
      <c r="RPZ152" s="16"/>
      <c r="RQD152" s="16"/>
      <c r="RQH152" s="16"/>
      <c r="RQL152" s="16"/>
      <c r="RQP152" s="16"/>
      <c r="RQT152" s="16"/>
      <c r="RQX152" s="16"/>
      <c r="RRB152" s="16"/>
      <c r="RRF152" s="16"/>
      <c r="RRJ152" s="16"/>
      <c r="RRN152" s="16"/>
      <c r="RRR152" s="16"/>
      <c r="RRV152" s="16"/>
      <c r="RRZ152" s="16"/>
      <c r="RSD152" s="16"/>
      <c r="RSH152" s="16"/>
      <c r="RSL152" s="16"/>
      <c r="RSP152" s="16"/>
      <c r="RST152" s="16"/>
      <c r="RSX152" s="16"/>
      <c r="RTB152" s="16"/>
      <c r="RTF152" s="16"/>
      <c r="RTJ152" s="16"/>
      <c r="RTN152" s="16"/>
      <c r="RTR152" s="16"/>
      <c r="RTV152" s="16"/>
      <c r="RTZ152" s="16"/>
      <c r="RUD152" s="16"/>
      <c r="RUH152" s="16"/>
      <c r="RUL152" s="16"/>
      <c r="RUP152" s="16"/>
      <c r="RUT152" s="16"/>
      <c r="RUX152" s="16"/>
      <c r="RVB152" s="16"/>
      <c r="RVF152" s="16"/>
      <c r="RVJ152" s="16"/>
      <c r="RVN152" s="16"/>
      <c r="RVR152" s="16"/>
      <c r="RVV152" s="16"/>
      <c r="RVZ152" s="16"/>
      <c r="RWD152" s="16"/>
      <c r="RWH152" s="16"/>
      <c r="RWL152" s="16"/>
      <c r="RWP152" s="16"/>
      <c r="RWT152" s="16"/>
      <c r="RWX152" s="16"/>
      <c r="RXB152" s="16"/>
      <c r="RXF152" s="16"/>
      <c r="RXJ152" s="16"/>
      <c r="RXN152" s="16"/>
      <c r="RXR152" s="16"/>
      <c r="RXV152" s="16"/>
      <c r="RXZ152" s="16"/>
      <c r="RYD152" s="16"/>
      <c r="RYH152" s="16"/>
      <c r="RYL152" s="16"/>
      <c r="RYP152" s="16"/>
      <c r="RYT152" s="16"/>
      <c r="RYX152" s="16"/>
      <c r="RZB152" s="16"/>
      <c r="RZF152" s="16"/>
      <c r="RZJ152" s="16"/>
      <c r="RZN152" s="16"/>
      <c r="RZR152" s="16"/>
      <c r="RZV152" s="16"/>
      <c r="RZZ152" s="16"/>
      <c r="SAD152" s="16"/>
      <c r="SAH152" s="16"/>
      <c r="SAL152" s="16"/>
      <c r="SAP152" s="16"/>
      <c r="SAT152" s="16"/>
      <c r="SAX152" s="16"/>
      <c r="SBB152" s="16"/>
      <c r="SBF152" s="16"/>
      <c r="SBJ152" s="16"/>
      <c r="SBN152" s="16"/>
      <c r="SBR152" s="16"/>
      <c r="SBV152" s="16"/>
      <c r="SBZ152" s="16"/>
      <c r="SCD152" s="16"/>
      <c r="SCH152" s="16"/>
      <c r="SCL152" s="16"/>
      <c r="SCP152" s="16"/>
      <c r="SCT152" s="16"/>
      <c r="SCX152" s="16"/>
      <c r="SDB152" s="16"/>
      <c r="SDF152" s="16"/>
      <c r="SDJ152" s="16"/>
      <c r="SDN152" s="16"/>
      <c r="SDR152" s="16"/>
      <c r="SDV152" s="16"/>
      <c r="SDZ152" s="16"/>
      <c r="SED152" s="16"/>
      <c r="SEH152" s="16"/>
      <c r="SEL152" s="16"/>
      <c r="SEP152" s="16"/>
      <c r="SET152" s="16"/>
      <c r="SEX152" s="16"/>
      <c r="SFB152" s="16"/>
      <c r="SFF152" s="16"/>
      <c r="SFJ152" s="16"/>
      <c r="SFN152" s="16"/>
      <c r="SFR152" s="16"/>
      <c r="SFV152" s="16"/>
      <c r="SFZ152" s="16"/>
      <c r="SGD152" s="16"/>
      <c r="SGH152" s="16"/>
      <c r="SGL152" s="16"/>
      <c r="SGP152" s="16"/>
      <c r="SGT152" s="16"/>
      <c r="SGX152" s="16"/>
      <c r="SHB152" s="16"/>
      <c r="SHF152" s="16"/>
      <c r="SHJ152" s="16"/>
      <c r="SHN152" s="16"/>
      <c r="SHR152" s="16"/>
      <c r="SHV152" s="16"/>
      <c r="SHZ152" s="16"/>
      <c r="SID152" s="16"/>
      <c r="SIH152" s="16"/>
      <c r="SIL152" s="16"/>
      <c r="SIP152" s="16"/>
      <c r="SIT152" s="16"/>
      <c r="SIX152" s="16"/>
      <c r="SJB152" s="16"/>
      <c r="SJF152" s="16"/>
      <c r="SJJ152" s="16"/>
      <c r="SJN152" s="16"/>
      <c r="SJR152" s="16"/>
      <c r="SJV152" s="16"/>
      <c r="SJZ152" s="16"/>
      <c r="SKD152" s="16"/>
      <c r="SKH152" s="16"/>
      <c r="SKL152" s="16"/>
      <c r="SKP152" s="16"/>
      <c r="SKT152" s="16"/>
      <c r="SKX152" s="16"/>
      <c r="SLB152" s="16"/>
      <c r="SLF152" s="16"/>
      <c r="SLJ152" s="16"/>
      <c r="SLN152" s="16"/>
      <c r="SLR152" s="16"/>
      <c r="SLV152" s="16"/>
      <c r="SLZ152" s="16"/>
      <c r="SMD152" s="16"/>
      <c r="SMH152" s="16"/>
      <c r="SML152" s="16"/>
      <c r="SMP152" s="16"/>
      <c r="SMT152" s="16"/>
      <c r="SMX152" s="16"/>
      <c r="SNB152" s="16"/>
      <c r="SNF152" s="16"/>
      <c r="SNJ152" s="16"/>
      <c r="SNN152" s="16"/>
      <c r="SNR152" s="16"/>
      <c r="SNV152" s="16"/>
      <c r="SNZ152" s="16"/>
      <c r="SOD152" s="16"/>
      <c r="SOH152" s="16"/>
      <c r="SOL152" s="16"/>
      <c r="SOP152" s="16"/>
      <c r="SOT152" s="16"/>
      <c r="SOX152" s="16"/>
      <c r="SPB152" s="16"/>
      <c r="SPF152" s="16"/>
      <c r="SPJ152" s="16"/>
      <c r="SPN152" s="16"/>
      <c r="SPR152" s="16"/>
      <c r="SPV152" s="16"/>
      <c r="SPZ152" s="16"/>
      <c r="SQD152" s="16"/>
      <c r="SQH152" s="16"/>
      <c r="SQL152" s="16"/>
      <c r="SQP152" s="16"/>
      <c r="SQT152" s="16"/>
      <c r="SQX152" s="16"/>
      <c r="SRB152" s="16"/>
      <c r="SRF152" s="16"/>
      <c r="SRJ152" s="16"/>
      <c r="SRN152" s="16"/>
      <c r="SRR152" s="16"/>
      <c r="SRV152" s="16"/>
      <c r="SRZ152" s="16"/>
      <c r="SSD152" s="16"/>
      <c r="SSH152" s="16"/>
      <c r="SSL152" s="16"/>
      <c r="SSP152" s="16"/>
      <c r="SST152" s="16"/>
      <c r="SSX152" s="16"/>
      <c r="STB152" s="16"/>
      <c r="STF152" s="16"/>
      <c r="STJ152" s="16"/>
      <c r="STN152" s="16"/>
      <c r="STR152" s="16"/>
      <c r="STV152" s="16"/>
      <c r="STZ152" s="16"/>
      <c r="SUD152" s="16"/>
      <c r="SUH152" s="16"/>
      <c r="SUL152" s="16"/>
      <c r="SUP152" s="16"/>
      <c r="SUT152" s="16"/>
      <c r="SUX152" s="16"/>
      <c r="SVB152" s="16"/>
      <c r="SVF152" s="16"/>
      <c r="SVJ152" s="16"/>
      <c r="SVN152" s="16"/>
      <c r="SVR152" s="16"/>
      <c r="SVV152" s="16"/>
      <c r="SVZ152" s="16"/>
      <c r="SWD152" s="16"/>
      <c r="SWH152" s="16"/>
      <c r="SWL152" s="16"/>
      <c r="SWP152" s="16"/>
      <c r="SWT152" s="16"/>
      <c r="SWX152" s="16"/>
      <c r="SXB152" s="16"/>
      <c r="SXF152" s="16"/>
      <c r="SXJ152" s="16"/>
      <c r="SXN152" s="16"/>
      <c r="SXR152" s="16"/>
      <c r="SXV152" s="16"/>
      <c r="SXZ152" s="16"/>
      <c r="SYD152" s="16"/>
      <c r="SYH152" s="16"/>
      <c r="SYL152" s="16"/>
      <c r="SYP152" s="16"/>
      <c r="SYT152" s="16"/>
      <c r="SYX152" s="16"/>
      <c r="SZB152" s="16"/>
      <c r="SZF152" s="16"/>
      <c r="SZJ152" s="16"/>
      <c r="SZN152" s="16"/>
      <c r="SZR152" s="16"/>
      <c r="SZV152" s="16"/>
      <c r="SZZ152" s="16"/>
      <c r="TAD152" s="16"/>
      <c r="TAH152" s="16"/>
      <c r="TAL152" s="16"/>
      <c r="TAP152" s="16"/>
      <c r="TAT152" s="16"/>
      <c r="TAX152" s="16"/>
      <c r="TBB152" s="16"/>
      <c r="TBF152" s="16"/>
      <c r="TBJ152" s="16"/>
      <c r="TBN152" s="16"/>
      <c r="TBR152" s="16"/>
      <c r="TBV152" s="16"/>
      <c r="TBZ152" s="16"/>
      <c r="TCD152" s="16"/>
      <c r="TCH152" s="16"/>
      <c r="TCL152" s="16"/>
      <c r="TCP152" s="16"/>
      <c r="TCT152" s="16"/>
      <c r="TCX152" s="16"/>
      <c r="TDB152" s="16"/>
      <c r="TDF152" s="16"/>
      <c r="TDJ152" s="16"/>
      <c r="TDN152" s="16"/>
      <c r="TDR152" s="16"/>
      <c r="TDV152" s="16"/>
      <c r="TDZ152" s="16"/>
      <c r="TED152" s="16"/>
      <c r="TEH152" s="16"/>
      <c r="TEL152" s="16"/>
      <c r="TEP152" s="16"/>
      <c r="TET152" s="16"/>
      <c r="TEX152" s="16"/>
      <c r="TFB152" s="16"/>
      <c r="TFF152" s="16"/>
      <c r="TFJ152" s="16"/>
      <c r="TFN152" s="16"/>
      <c r="TFR152" s="16"/>
      <c r="TFV152" s="16"/>
      <c r="TFZ152" s="16"/>
      <c r="TGD152" s="16"/>
      <c r="TGH152" s="16"/>
      <c r="TGL152" s="16"/>
      <c r="TGP152" s="16"/>
      <c r="TGT152" s="16"/>
      <c r="TGX152" s="16"/>
      <c r="THB152" s="16"/>
      <c r="THF152" s="16"/>
      <c r="THJ152" s="16"/>
      <c r="THN152" s="16"/>
      <c r="THR152" s="16"/>
      <c r="THV152" s="16"/>
      <c r="THZ152" s="16"/>
      <c r="TID152" s="16"/>
      <c r="TIH152" s="16"/>
      <c r="TIL152" s="16"/>
      <c r="TIP152" s="16"/>
      <c r="TIT152" s="16"/>
      <c r="TIX152" s="16"/>
      <c r="TJB152" s="16"/>
      <c r="TJF152" s="16"/>
      <c r="TJJ152" s="16"/>
      <c r="TJN152" s="16"/>
      <c r="TJR152" s="16"/>
      <c r="TJV152" s="16"/>
      <c r="TJZ152" s="16"/>
      <c r="TKD152" s="16"/>
      <c r="TKH152" s="16"/>
      <c r="TKL152" s="16"/>
      <c r="TKP152" s="16"/>
      <c r="TKT152" s="16"/>
      <c r="TKX152" s="16"/>
      <c r="TLB152" s="16"/>
      <c r="TLF152" s="16"/>
      <c r="TLJ152" s="16"/>
      <c r="TLN152" s="16"/>
      <c r="TLR152" s="16"/>
      <c r="TLV152" s="16"/>
      <c r="TLZ152" s="16"/>
      <c r="TMD152" s="16"/>
      <c r="TMH152" s="16"/>
      <c r="TML152" s="16"/>
      <c r="TMP152" s="16"/>
      <c r="TMT152" s="16"/>
      <c r="TMX152" s="16"/>
      <c r="TNB152" s="16"/>
      <c r="TNF152" s="16"/>
      <c r="TNJ152" s="16"/>
      <c r="TNN152" s="16"/>
      <c r="TNR152" s="16"/>
      <c r="TNV152" s="16"/>
      <c r="TNZ152" s="16"/>
      <c r="TOD152" s="16"/>
      <c r="TOH152" s="16"/>
      <c r="TOL152" s="16"/>
      <c r="TOP152" s="16"/>
      <c r="TOT152" s="16"/>
      <c r="TOX152" s="16"/>
      <c r="TPB152" s="16"/>
      <c r="TPF152" s="16"/>
      <c r="TPJ152" s="16"/>
      <c r="TPN152" s="16"/>
      <c r="TPR152" s="16"/>
      <c r="TPV152" s="16"/>
      <c r="TPZ152" s="16"/>
      <c r="TQD152" s="16"/>
      <c r="TQH152" s="16"/>
      <c r="TQL152" s="16"/>
      <c r="TQP152" s="16"/>
      <c r="TQT152" s="16"/>
      <c r="TQX152" s="16"/>
      <c r="TRB152" s="16"/>
      <c r="TRF152" s="16"/>
      <c r="TRJ152" s="16"/>
      <c r="TRN152" s="16"/>
      <c r="TRR152" s="16"/>
      <c r="TRV152" s="16"/>
      <c r="TRZ152" s="16"/>
      <c r="TSD152" s="16"/>
      <c r="TSH152" s="16"/>
      <c r="TSL152" s="16"/>
      <c r="TSP152" s="16"/>
      <c r="TST152" s="16"/>
      <c r="TSX152" s="16"/>
      <c r="TTB152" s="16"/>
      <c r="TTF152" s="16"/>
      <c r="TTJ152" s="16"/>
      <c r="TTN152" s="16"/>
      <c r="TTR152" s="16"/>
      <c r="TTV152" s="16"/>
      <c r="TTZ152" s="16"/>
      <c r="TUD152" s="16"/>
      <c r="TUH152" s="16"/>
      <c r="TUL152" s="16"/>
      <c r="TUP152" s="16"/>
      <c r="TUT152" s="16"/>
      <c r="TUX152" s="16"/>
      <c r="TVB152" s="16"/>
      <c r="TVF152" s="16"/>
      <c r="TVJ152" s="16"/>
      <c r="TVN152" s="16"/>
      <c r="TVR152" s="16"/>
      <c r="TVV152" s="16"/>
      <c r="TVZ152" s="16"/>
      <c r="TWD152" s="16"/>
      <c r="TWH152" s="16"/>
      <c r="TWL152" s="16"/>
      <c r="TWP152" s="16"/>
      <c r="TWT152" s="16"/>
      <c r="TWX152" s="16"/>
      <c r="TXB152" s="16"/>
      <c r="TXF152" s="16"/>
      <c r="TXJ152" s="16"/>
      <c r="TXN152" s="16"/>
      <c r="TXR152" s="16"/>
      <c r="TXV152" s="16"/>
      <c r="TXZ152" s="16"/>
      <c r="TYD152" s="16"/>
      <c r="TYH152" s="16"/>
      <c r="TYL152" s="16"/>
      <c r="TYP152" s="16"/>
      <c r="TYT152" s="16"/>
      <c r="TYX152" s="16"/>
      <c r="TZB152" s="16"/>
      <c r="TZF152" s="16"/>
      <c r="TZJ152" s="16"/>
      <c r="TZN152" s="16"/>
      <c r="TZR152" s="16"/>
      <c r="TZV152" s="16"/>
      <c r="TZZ152" s="16"/>
      <c r="UAD152" s="16"/>
      <c r="UAH152" s="16"/>
      <c r="UAL152" s="16"/>
      <c r="UAP152" s="16"/>
      <c r="UAT152" s="16"/>
      <c r="UAX152" s="16"/>
      <c r="UBB152" s="16"/>
      <c r="UBF152" s="16"/>
      <c r="UBJ152" s="16"/>
      <c r="UBN152" s="16"/>
      <c r="UBR152" s="16"/>
      <c r="UBV152" s="16"/>
      <c r="UBZ152" s="16"/>
      <c r="UCD152" s="16"/>
      <c r="UCH152" s="16"/>
      <c r="UCL152" s="16"/>
      <c r="UCP152" s="16"/>
      <c r="UCT152" s="16"/>
      <c r="UCX152" s="16"/>
      <c r="UDB152" s="16"/>
      <c r="UDF152" s="16"/>
      <c r="UDJ152" s="16"/>
      <c r="UDN152" s="16"/>
      <c r="UDR152" s="16"/>
      <c r="UDV152" s="16"/>
      <c r="UDZ152" s="16"/>
      <c r="UED152" s="16"/>
      <c r="UEH152" s="16"/>
      <c r="UEL152" s="16"/>
      <c r="UEP152" s="16"/>
      <c r="UET152" s="16"/>
      <c r="UEX152" s="16"/>
      <c r="UFB152" s="16"/>
      <c r="UFF152" s="16"/>
      <c r="UFJ152" s="16"/>
      <c r="UFN152" s="16"/>
      <c r="UFR152" s="16"/>
      <c r="UFV152" s="16"/>
      <c r="UFZ152" s="16"/>
      <c r="UGD152" s="16"/>
      <c r="UGH152" s="16"/>
      <c r="UGL152" s="16"/>
      <c r="UGP152" s="16"/>
      <c r="UGT152" s="16"/>
      <c r="UGX152" s="16"/>
      <c r="UHB152" s="16"/>
      <c r="UHF152" s="16"/>
      <c r="UHJ152" s="16"/>
      <c r="UHN152" s="16"/>
      <c r="UHR152" s="16"/>
      <c r="UHV152" s="16"/>
      <c r="UHZ152" s="16"/>
      <c r="UID152" s="16"/>
      <c r="UIH152" s="16"/>
      <c r="UIL152" s="16"/>
      <c r="UIP152" s="16"/>
      <c r="UIT152" s="16"/>
      <c r="UIX152" s="16"/>
      <c r="UJB152" s="16"/>
      <c r="UJF152" s="16"/>
      <c r="UJJ152" s="16"/>
      <c r="UJN152" s="16"/>
      <c r="UJR152" s="16"/>
      <c r="UJV152" s="16"/>
      <c r="UJZ152" s="16"/>
      <c r="UKD152" s="16"/>
      <c r="UKH152" s="16"/>
      <c r="UKL152" s="16"/>
      <c r="UKP152" s="16"/>
      <c r="UKT152" s="16"/>
      <c r="UKX152" s="16"/>
      <c r="ULB152" s="16"/>
      <c r="ULF152" s="16"/>
      <c r="ULJ152" s="16"/>
      <c r="ULN152" s="16"/>
      <c r="ULR152" s="16"/>
      <c r="ULV152" s="16"/>
      <c r="ULZ152" s="16"/>
      <c r="UMD152" s="16"/>
      <c r="UMH152" s="16"/>
      <c r="UML152" s="16"/>
      <c r="UMP152" s="16"/>
      <c r="UMT152" s="16"/>
      <c r="UMX152" s="16"/>
      <c r="UNB152" s="16"/>
      <c r="UNF152" s="16"/>
      <c r="UNJ152" s="16"/>
      <c r="UNN152" s="16"/>
      <c r="UNR152" s="16"/>
      <c r="UNV152" s="16"/>
      <c r="UNZ152" s="16"/>
      <c r="UOD152" s="16"/>
      <c r="UOH152" s="16"/>
      <c r="UOL152" s="16"/>
      <c r="UOP152" s="16"/>
      <c r="UOT152" s="16"/>
      <c r="UOX152" s="16"/>
      <c r="UPB152" s="16"/>
      <c r="UPF152" s="16"/>
      <c r="UPJ152" s="16"/>
      <c r="UPN152" s="16"/>
      <c r="UPR152" s="16"/>
      <c r="UPV152" s="16"/>
      <c r="UPZ152" s="16"/>
      <c r="UQD152" s="16"/>
      <c r="UQH152" s="16"/>
      <c r="UQL152" s="16"/>
      <c r="UQP152" s="16"/>
      <c r="UQT152" s="16"/>
      <c r="UQX152" s="16"/>
      <c r="URB152" s="16"/>
      <c r="URF152" s="16"/>
      <c r="URJ152" s="16"/>
      <c r="URN152" s="16"/>
      <c r="URR152" s="16"/>
      <c r="URV152" s="16"/>
      <c r="URZ152" s="16"/>
      <c r="USD152" s="16"/>
      <c r="USH152" s="16"/>
      <c r="USL152" s="16"/>
      <c r="USP152" s="16"/>
      <c r="UST152" s="16"/>
      <c r="USX152" s="16"/>
      <c r="UTB152" s="16"/>
      <c r="UTF152" s="16"/>
      <c r="UTJ152" s="16"/>
      <c r="UTN152" s="16"/>
      <c r="UTR152" s="16"/>
      <c r="UTV152" s="16"/>
      <c r="UTZ152" s="16"/>
      <c r="UUD152" s="16"/>
      <c r="UUH152" s="16"/>
      <c r="UUL152" s="16"/>
      <c r="UUP152" s="16"/>
      <c r="UUT152" s="16"/>
      <c r="UUX152" s="16"/>
      <c r="UVB152" s="16"/>
      <c r="UVF152" s="16"/>
      <c r="UVJ152" s="16"/>
      <c r="UVN152" s="16"/>
      <c r="UVR152" s="16"/>
      <c r="UVV152" s="16"/>
      <c r="UVZ152" s="16"/>
      <c r="UWD152" s="16"/>
      <c r="UWH152" s="16"/>
      <c r="UWL152" s="16"/>
      <c r="UWP152" s="16"/>
      <c r="UWT152" s="16"/>
      <c r="UWX152" s="16"/>
      <c r="UXB152" s="16"/>
      <c r="UXF152" s="16"/>
      <c r="UXJ152" s="16"/>
      <c r="UXN152" s="16"/>
      <c r="UXR152" s="16"/>
      <c r="UXV152" s="16"/>
      <c r="UXZ152" s="16"/>
      <c r="UYD152" s="16"/>
      <c r="UYH152" s="16"/>
      <c r="UYL152" s="16"/>
      <c r="UYP152" s="16"/>
      <c r="UYT152" s="16"/>
      <c r="UYX152" s="16"/>
      <c r="UZB152" s="16"/>
      <c r="UZF152" s="16"/>
      <c r="UZJ152" s="16"/>
      <c r="UZN152" s="16"/>
      <c r="UZR152" s="16"/>
      <c r="UZV152" s="16"/>
      <c r="UZZ152" s="16"/>
      <c r="VAD152" s="16"/>
      <c r="VAH152" s="16"/>
      <c r="VAL152" s="16"/>
      <c r="VAP152" s="16"/>
      <c r="VAT152" s="16"/>
      <c r="VAX152" s="16"/>
      <c r="VBB152" s="16"/>
      <c r="VBF152" s="16"/>
      <c r="VBJ152" s="16"/>
      <c r="VBN152" s="16"/>
      <c r="VBR152" s="16"/>
      <c r="VBV152" s="16"/>
      <c r="VBZ152" s="16"/>
      <c r="VCD152" s="16"/>
      <c r="VCH152" s="16"/>
      <c r="VCL152" s="16"/>
      <c r="VCP152" s="16"/>
      <c r="VCT152" s="16"/>
      <c r="VCX152" s="16"/>
      <c r="VDB152" s="16"/>
      <c r="VDF152" s="16"/>
      <c r="VDJ152" s="16"/>
      <c r="VDN152" s="16"/>
      <c r="VDR152" s="16"/>
      <c r="VDV152" s="16"/>
      <c r="VDZ152" s="16"/>
      <c r="VED152" s="16"/>
      <c r="VEH152" s="16"/>
      <c r="VEL152" s="16"/>
      <c r="VEP152" s="16"/>
      <c r="VET152" s="16"/>
      <c r="VEX152" s="16"/>
      <c r="VFB152" s="16"/>
      <c r="VFF152" s="16"/>
      <c r="VFJ152" s="16"/>
      <c r="VFN152" s="16"/>
      <c r="VFR152" s="16"/>
      <c r="VFV152" s="16"/>
      <c r="VFZ152" s="16"/>
      <c r="VGD152" s="16"/>
      <c r="VGH152" s="16"/>
      <c r="VGL152" s="16"/>
      <c r="VGP152" s="16"/>
      <c r="VGT152" s="16"/>
      <c r="VGX152" s="16"/>
      <c r="VHB152" s="16"/>
      <c r="VHF152" s="16"/>
      <c r="VHJ152" s="16"/>
      <c r="VHN152" s="16"/>
      <c r="VHR152" s="16"/>
      <c r="VHV152" s="16"/>
      <c r="VHZ152" s="16"/>
      <c r="VID152" s="16"/>
      <c r="VIH152" s="16"/>
      <c r="VIL152" s="16"/>
      <c r="VIP152" s="16"/>
      <c r="VIT152" s="16"/>
      <c r="VIX152" s="16"/>
      <c r="VJB152" s="16"/>
      <c r="VJF152" s="16"/>
      <c r="VJJ152" s="16"/>
      <c r="VJN152" s="16"/>
      <c r="VJR152" s="16"/>
      <c r="VJV152" s="16"/>
      <c r="VJZ152" s="16"/>
      <c r="VKD152" s="16"/>
      <c r="VKH152" s="16"/>
      <c r="VKL152" s="16"/>
      <c r="VKP152" s="16"/>
      <c r="VKT152" s="16"/>
      <c r="VKX152" s="16"/>
      <c r="VLB152" s="16"/>
      <c r="VLF152" s="16"/>
      <c r="VLJ152" s="16"/>
      <c r="VLN152" s="16"/>
      <c r="VLR152" s="16"/>
      <c r="VLV152" s="16"/>
      <c r="VLZ152" s="16"/>
      <c r="VMD152" s="16"/>
      <c r="VMH152" s="16"/>
      <c r="VML152" s="16"/>
      <c r="VMP152" s="16"/>
      <c r="VMT152" s="16"/>
      <c r="VMX152" s="16"/>
      <c r="VNB152" s="16"/>
      <c r="VNF152" s="16"/>
      <c r="VNJ152" s="16"/>
      <c r="VNN152" s="16"/>
      <c r="VNR152" s="16"/>
      <c r="VNV152" s="16"/>
      <c r="VNZ152" s="16"/>
      <c r="VOD152" s="16"/>
      <c r="VOH152" s="16"/>
      <c r="VOL152" s="16"/>
      <c r="VOP152" s="16"/>
      <c r="VOT152" s="16"/>
      <c r="VOX152" s="16"/>
      <c r="VPB152" s="16"/>
      <c r="VPF152" s="16"/>
      <c r="VPJ152" s="16"/>
      <c r="VPN152" s="16"/>
      <c r="VPR152" s="16"/>
      <c r="VPV152" s="16"/>
      <c r="VPZ152" s="16"/>
      <c r="VQD152" s="16"/>
      <c r="VQH152" s="16"/>
      <c r="VQL152" s="16"/>
      <c r="VQP152" s="16"/>
      <c r="VQT152" s="16"/>
      <c r="VQX152" s="16"/>
      <c r="VRB152" s="16"/>
      <c r="VRF152" s="16"/>
      <c r="VRJ152" s="16"/>
      <c r="VRN152" s="16"/>
      <c r="VRR152" s="16"/>
      <c r="VRV152" s="16"/>
      <c r="VRZ152" s="16"/>
      <c r="VSD152" s="16"/>
      <c r="VSH152" s="16"/>
      <c r="VSL152" s="16"/>
      <c r="VSP152" s="16"/>
      <c r="VST152" s="16"/>
      <c r="VSX152" s="16"/>
      <c r="VTB152" s="16"/>
      <c r="VTF152" s="16"/>
      <c r="VTJ152" s="16"/>
      <c r="VTN152" s="16"/>
      <c r="VTR152" s="16"/>
      <c r="VTV152" s="16"/>
      <c r="VTZ152" s="16"/>
      <c r="VUD152" s="16"/>
      <c r="VUH152" s="16"/>
      <c r="VUL152" s="16"/>
      <c r="VUP152" s="16"/>
      <c r="VUT152" s="16"/>
      <c r="VUX152" s="16"/>
      <c r="VVB152" s="16"/>
      <c r="VVF152" s="16"/>
      <c r="VVJ152" s="16"/>
      <c r="VVN152" s="16"/>
      <c r="VVR152" s="16"/>
      <c r="VVV152" s="16"/>
      <c r="VVZ152" s="16"/>
      <c r="VWD152" s="16"/>
      <c r="VWH152" s="16"/>
      <c r="VWL152" s="16"/>
      <c r="VWP152" s="16"/>
      <c r="VWT152" s="16"/>
      <c r="VWX152" s="16"/>
      <c r="VXB152" s="16"/>
      <c r="VXF152" s="16"/>
      <c r="VXJ152" s="16"/>
      <c r="VXN152" s="16"/>
      <c r="VXR152" s="16"/>
      <c r="VXV152" s="16"/>
      <c r="VXZ152" s="16"/>
      <c r="VYD152" s="16"/>
      <c r="VYH152" s="16"/>
      <c r="VYL152" s="16"/>
      <c r="VYP152" s="16"/>
      <c r="VYT152" s="16"/>
      <c r="VYX152" s="16"/>
      <c r="VZB152" s="16"/>
      <c r="VZF152" s="16"/>
      <c r="VZJ152" s="16"/>
      <c r="VZN152" s="16"/>
      <c r="VZR152" s="16"/>
      <c r="VZV152" s="16"/>
      <c r="VZZ152" s="16"/>
      <c r="WAD152" s="16"/>
      <c r="WAH152" s="16"/>
      <c r="WAL152" s="16"/>
      <c r="WAP152" s="16"/>
      <c r="WAT152" s="16"/>
      <c r="WAX152" s="16"/>
      <c r="WBB152" s="16"/>
      <c r="WBF152" s="16"/>
      <c r="WBJ152" s="16"/>
      <c r="WBN152" s="16"/>
      <c r="WBR152" s="16"/>
      <c r="WBV152" s="16"/>
      <c r="WBZ152" s="16"/>
      <c r="WCD152" s="16"/>
      <c r="WCH152" s="16"/>
      <c r="WCL152" s="16"/>
      <c r="WCP152" s="16"/>
      <c r="WCT152" s="16"/>
      <c r="WCX152" s="16"/>
      <c r="WDB152" s="16"/>
      <c r="WDF152" s="16"/>
      <c r="WDJ152" s="16"/>
      <c r="WDN152" s="16"/>
      <c r="WDR152" s="16"/>
      <c r="WDV152" s="16"/>
      <c r="WDZ152" s="16"/>
      <c r="WED152" s="16"/>
      <c r="WEH152" s="16"/>
      <c r="WEL152" s="16"/>
      <c r="WEP152" s="16"/>
      <c r="WET152" s="16"/>
      <c r="WEX152" s="16"/>
      <c r="WFB152" s="16"/>
      <c r="WFF152" s="16"/>
      <c r="WFJ152" s="16"/>
      <c r="WFN152" s="16"/>
      <c r="WFR152" s="16"/>
      <c r="WFV152" s="16"/>
      <c r="WFZ152" s="16"/>
      <c r="WGD152" s="16"/>
      <c r="WGH152" s="16"/>
      <c r="WGL152" s="16"/>
      <c r="WGP152" s="16"/>
      <c r="WGT152" s="16"/>
      <c r="WGX152" s="16"/>
      <c r="WHB152" s="16"/>
      <c r="WHF152" s="16"/>
      <c r="WHJ152" s="16"/>
      <c r="WHN152" s="16"/>
      <c r="WHR152" s="16"/>
      <c r="WHV152" s="16"/>
      <c r="WHZ152" s="16"/>
      <c r="WID152" s="16"/>
      <c r="WIH152" s="16"/>
      <c r="WIL152" s="16"/>
      <c r="WIP152" s="16"/>
      <c r="WIT152" s="16"/>
      <c r="WIX152" s="16"/>
      <c r="WJB152" s="16"/>
      <c r="WJF152" s="16"/>
      <c r="WJJ152" s="16"/>
      <c r="WJN152" s="16"/>
      <c r="WJR152" s="16"/>
      <c r="WJV152" s="16"/>
      <c r="WJZ152" s="16"/>
      <c r="WKD152" s="16"/>
      <c r="WKH152" s="16"/>
      <c r="WKL152" s="16"/>
      <c r="WKP152" s="16"/>
      <c r="WKT152" s="16"/>
      <c r="WKX152" s="16"/>
      <c r="WLB152" s="16"/>
      <c r="WLF152" s="16"/>
      <c r="WLJ152" s="16"/>
      <c r="WLN152" s="16"/>
      <c r="WLR152" s="16"/>
      <c r="WLV152" s="16"/>
      <c r="WLZ152" s="16"/>
      <c r="WMD152" s="16"/>
      <c r="WMH152" s="16"/>
      <c r="WML152" s="16"/>
      <c r="WMP152" s="16"/>
      <c r="WMT152" s="16"/>
      <c r="WMX152" s="16"/>
      <c r="WNB152" s="16"/>
      <c r="WNF152" s="16"/>
      <c r="WNJ152" s="16"/>
      <c r="WNN152" s="16"/>
      <c r="WNR152" s="16"/>
      <c r="WNV152" s="16"/>
      <c r="WNZ152" s="16"/>
      <c r="WOD152" s="16"/>
      <c r="WOH152" s="16"/>
      <c r="WOL152" s="16"/>
      <c r="WOP152" s="16"/>
      <c r="WOT152" s="16"/>
      <c r="WOX152" s="16"/>
      <c r="WPB152" s="16"/>
      <c r="WPF152" s="16"/>
      <c r="WPJ152" s="16"/>
      <c r="WPN152" s="16"/>
      <c r="WPR152" s="16"/>
      <c r="WPV152" s="16"/>
      <c r="WPZ152" s="16"/>
      <c r="WQD152" s="16"/>
      <c r="WQH152" s="16"/>
      <c r="WQL152" s="16"/>
      <c r="WQP152" s="16"/>
      <c r="WQT152" s="16"/>
      <c r="WQX152" s="16"/>
      <c r="WRB152" s="16"/>
      <c r="WRF152" s="16"/>
      <c r="WRJ152" s="16"/>
      <c r="WRN152" s="16"/>
      <c r="WRR152" s="16"/>
      <c r="WRV152" s="16"/>
      <c r="WRZ152" s="16"/>
      <c r="WSD152" s="16"/>
      <c r="WSH152" s="16"/>
      <c r="WSL152" s="16"/>
      <c r="WSP152" s="16"/>
      <c r="WST152" s="16"/>
      <c r="WSX152" s="16"/>
      <c r="WTB152" s="16"/>
      <c r="WTF152" s="16"/>
      <c r="WTJ152" s="16"/>
      <c r="WTN152" s="16"/>
      <c r="WTR152" s="16"/>
      <c r="WTV152" s="16"/>
      <c r="WTZ152" s="16"/>
      <c r="WUD152" s="16"/>
      <c r="WUH152" s="16"/>
      <c r="WUL152" s="16"/>
      <c r="WUP152" s="16"/>
      <c r="WUT152" s="16"/>
      <c r="WUX152" s="16"/>
      <c r="WVB152" s="16"/>
      <c r="WVF152" s="16"/>
      <c r="WVJ152" s="16"/>
      <c r="WVN152" s="16"/>
      <c r="WVR152" s="16"/>
      <c r="WVV152" s="16"/>
      <c r="WVZ152" s="16"/>
      <c r="WWD152" s="16"/>
      <c r="WWH152" s="16"/>
      <c r="WWL152" s="16"/>
      <c r="WWP152" s="16"/>
      <c r="WWT152" s="16"/>
      <c r="WWX152" s="16"/>
      <c r="WXB152" s="16"/>
      <c r="WXF152" s="16"/>
      <c r="WXJ152" s="16"/>
      <c r="WXN152" s="16"/>
      <c r="WXR152" s="16"/>
      <c r="WXV152" s="16"/>
      <c r="WXZ152" s="16"/>
      <c r="WYD152" s="16"/>
      <c r="WYH152" s="16"/>
      <c r="WYL152" s="16"/>
      <c r="WYP152" s="16"/>
      <c r="WYT152" s="16"/>
      <c r="WYX152" s="16"/>
      <c r="WZB152" s="16"/>
      <c r="WZF152" s="16"/>
      <c r="WZJ152" s="16"/>
      <c r="WZN152" s="16"/>
      <c r="WZR152" s="16"/>
      <c r="WZV152" s="16"/>
      <c r="WZZ152" s="16"/>
      <c r="XAD152" s="16"/>
      <c r="XAH152" s="16"/>
      <c r="XAL152" s="16"/>
      <c r="XAP152" s="16"/>
      <c r="XAT152" s="16"/>
      <c r="XAX152" s="16"/>
      <c r="XBB152" s="16"/>
      <c r="XBF152" s="16"/>
      <c r="XBJ152" s="16"/>
      <c r="XBN152" s="16"/>
      <c r="XBR152" s="16"/>
      <c r="XBV152" s="16"/>
      <c r="XBZ152" s="16"/>
      <c r="XCD152" s="16"/>
      <c r="XCH152" s="16"/>
      <c r="XCL152" s="16"/>
      <c r="XCP152" s="16"/>
      <c r="XCT152" s="16"/>
      <c r="XCX152" s="16"/>
      <c r="XDB152" s="16"/>
      <c r="XDF152" s="16"/>
      <c r="XDJ152" s="16"/>
      <c r="XDN152" s="16"/>
      <c r="XDR152" s="16"/>
      <c r="XDV152" s="16"/>
      <c r="XDZ152" s="16"/>
      <c r="XED152" s="16"/>
      <c r="XEH152" s="16"/>
      <c r="XEL152" s="16"/>
      <c r="XEP152" s="16"/>
      <c r="XET152" s="16"/>
      <c r="XEX152" s="16"/>
      <c r="XFB152" s="16"/>
    </row>
    <row r="153" spans="1:1022 1026:2046 2050:3070 3074:4094 4098:5118 5122:6142 6146:7166 7170:8190 8194:9214 9218:10238 10242:11262 11266:12286 12290:13310 13314:14334 14338:15358 15362:16382" s="34" customFormat="1" x14ac:dyDescent="0.2">
      <c r="A153" s="88"/>
      <c r="B153" s="88"/>
      <c r="C153" s="88"/>
      <c r="D153" s="88"/>
      <c r="E153" s="88"/>
      <c r="F153" s="88"/>
      <c r="G153" s="55"/>
      <c r="H153" s="126"/>
      <c r="I153" s="312"/>
      <c r="J153" s="313"/>
      <c r="K153" s="313"/>
      <c r="L153" s="314"/>
      <c r="M153" s="55"/>
      <c r="N153" s="55"/>
      <c r="O153" s="127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</row>
    <row r="154" spans="1:1022 1026:2046 2050:3070 3074:4094 4098:5118 5122:6142 6146:7166 7170:8190 8194:9214 9218:10238 10242:11262 11266:12286 12290:13310 13314:14334 14338:15358 15362:16382" s="34" customFormat="1" ht="15.75" thickBot="1" x14ac:dyDescent="0.3">
      <c r="A154" s="88"/>
      <c r="B154" s="88"/>
      <c r="C154" s="88"/>
      <c r="D154" s="88"/>
      <c r="E154" s="88"/>
      <c r="F154" s="88"/>
      <c r="G154" s="55"/>
      <c r="H154" s="126"/>
      <c r="I154" s="315"/>
      <c r="J154" s="316"/>
      <c r="K154" s="316"/>
      <c r="L154" s="317"/>
      <c r="M154" s="55"/>
      <c r="N154" s="11"/>
      <c r="O154" s="127"/>
      <c r="P154" s="55"/>
      <c r="Q154" s="55"/>
      <c r="R154" s="11"/>
      <c r="S154" s="55"/>
      <c r="T154" s="55"/>
      <c r="U154" s="55"/>
      <c r="V154" s="11"/>
      <c r="W154" s="55"/>
      <c r="X154" s="55"/>
      <c r="Y154" s="55"/>
      <c r="Z154" s="11"/>
      <c r="AA154" s="55"/>
      <c r="AB154" s="55"/>
      <c r="AC154" s="55"/>
      <c r="AD154" s="11"/>
      <c r="AE154" s="55"/>
      <c r="AF154" s="55"/>
      <c r="AG154" s="55"/>
      <c r="AH154" s="11"/>
      <c r="AI154" s="55"/>
      <c r="AJ154" s="55"/>
      <c r="AK154" s="55"/>
      <c r="AL154" s="11"/>
      <c r="AM154" s="55"/>
      <c r="AP154" s="16"/>
      <c r="AT154" s="16"/>
      <c r="AX154" s="16"/>
      <c r="BB154" s="16"/>
      <c r="BF154" s="16"/>
      <c r="BJ154" s="16"/>
      <c r="BN154" s="16"/>
      <c r="BR154" s="16"/>
      <c r="BV154" s="16"/>
      <c r="BZ154" s="16"/>
      <c r="CD154" s="16"/>
      <c r="CH154" s="16"/>
      <c r="CL154" s="16"/>
      <c r="CP154" s="16"/>
      <c r="CT154" s="16"/>
      <c r="CX154" s="16"/>
      <c r="DB154" s="16"/>
      <c r="DF154" s="16"/>
      <c r="DJ154" s="16"/>
      <c r="DN154" s="16"/>
      <c r="DR154" s="16"/>
      <c r="DV154" s="16"/>
      <c r="DZ154" s="16"/>
      <c r="ED154" s="16"/>
      <c r="EH154" s="16"/>
      <c r="EL154" s="16"/>
      <c r="EP154" s="16"/>
      <c r="ET154" s="16"/>
      <c r="EX154" s="16"/>
      <c r="FB154" s="16"/>
      <c r="FF154" s="16"/>
      <c r="FJ154" s="16"/>
      <c r="FN154" s="16"/>
      <c r="FR154" s="16"/>
      <c r="FV154" s="16"/>
      <c r="FZ154" s="16"/>
      <c r="GD154" s="16"/>
      <c r="GH154" s="16"/>
      <c r="GL154" s="16"/>
      <c r="GP154" s="16"/>
      <c r="GT154" s="16"/>
      <c r="GX154" s="16"/>
      <c r="HB154" s="16"/>
      <c r="HF154" s="16"/>
      <c r="HJ154" s="16"/>
      <c r="HN154" s="16"/>
      <c r="HR154" s="16"/>
      <c r="HV154" s="16"/>
      <c r="HZ154" s="16"/>
      <c r="ID154" s="16"/>
      <c r="IH154" s="16"/>
      <c r="IL154" s="16"/>
      <c r="IP154" s="16"/>
      <c r="IT154" s="16"/>
      <c r="IX154" s="16"/>
      <c r="JB154" s="16"/>
      <c r="JF154" s="16"/>
      <c r="JJ154" s="16"/>
      <c r="JN154" s="16"/>
      <c r="JR154" s="16"/>
      <c r="JV154" s="16"/>
      <c r="JZ154" s="16"/>
      <c r="KD154" s="16"/>
      <c r="KH154" s="16"/>
      <c r="KL154" s="16"/>
      <c r="KP154" s="16"/>
      <c r="KT154" s="16"/>
      <c r="KX154" s="16"/>
      <c r="LB154" s="16"/>
      <c r="LF154" s="16"/>
      <c r="LJ154" s="16"/>
      <c r="LN154" s="16"/>
      <c r="LR154" s="16"/>
      <c r="LV154" s="16"/>
      <c r="LZ154" s="16"/>
      <c r="MD154" s="16"/>
      <c r="MH154" s="16"/>
      <c r="ML154" s="16"/>
      <c r="MP154" s="16"/>
      <c r="MT154" s="16"/>
      <c r="MX154" s="16"/>
      <c r="NB154" s="16"/>
      <c r="NF154" s="16"/>
      <c r="NJ154" s="16"/>
      <c r="NN154" s="16"/>
      <c r="NR154" s="16"/>
      <c r="NV154" s="16"/>
      <c r="NZ154" s="16"/>
      <c r="OD154" s="16"/>
      <c r="OH154" s="16"/>
      <c r="OL154" s="16"/>
      <c r="OP154" s="16"/>
      <c r="OT154" s="16"/>
      <c r="OX154" s="16"/>
      <c r="PB154" s="16"/>
      <c r="PF154" s="16"/>
      <c r="PJ154" s="16"/>
      <c r="PN154" s="16"/>
      <c r="PR154" s="16"/>
      <c r="PV154" s="16"/>
      <c r="PZ154" s="16"/>
      <c r="QD154" s="16"/>
      <c r="QH154" s="16"/>
      <c r="QL154" s="16"/>
      <c r="QP154" s="16"/>
      <c r="QT154" s="16"/>
      <c r="QX154" s="16"/>
      <c r="RB154" s="16"/>
      <c r="RF154" s="16"/>
      <c r="RJ154" s="16"/>
      <c r="RN154" s="16"/>
      <c r="RR154" s="16"/>
      <c r="RV154" s="16"/>
      <c r="RZ154" s="16"/>
      <c r="SD154" s="16"/>
      <c r="SH154" s="16"/>
      <c r="SL154" s="16"/>
      <c r="SP154" s="16"/>
      <c r="ST154" s="16"/>
      <c r="SX154" s="16"/>
      <c r="TB154" s="16"/>
      <c r="TF154" s="16"/>
      <c r="TJ154" s="16"/>
      <c r="TN154" s="16"/>
      <c r="TR154" s="16"/>
      <c r="TV154" s="16"/>
      <c r="TZ154" s="16"/>
      <c r="UD154" s="16"/>
      <c r="UH154" s="16"/>
      <c r="UL154" s="16"/>
      <c r="UP154" s="16"/>
      <c r="UT154" s="16"/>
      <c r="UX154" s="16"/>
      <c r="VB154" s="16"/>
      <c r="VF154" s="16"/>
      <c r="VJ154" s="16"/>
      <c r="VN154" s="16"/>
      <c r="VR154" s="16"/>
      <c r="VV154" s="16"/>
      <c r="VZ154" s="16"/>
      <c r="WD154" s="16"/>
      <c r="WH154" s="16"/>
      <c r="WL154" s="16"/>
      <c r="WP154" s="16"/>
      <c r="WT154" s="16"/>
      <c r="WX154" s="16"/>
      <c r="XB154" s="16"/>
      <c r="XF154" s="16"/>
      <c r="XJ154" s="16"/>
      <c r="XN154" s="16"/>
      <c r="XR154" s="16"/>
      <c r="XV154" s="16"/>
      <c r="XZ154" s="16"/>
      <c r="YD154" s="16"/>
      <c r="YH154" s="16"/>
      <c r="YL154" s="16"/>
      <c r="YP154" s="16"/>
      <c r="YT154" s="16"/>
      <c r="YX154" s="16"/>
      <c r="ZB154" s="16"/>
      <c r="ZF154" s="16"/>
      <c r="ZJ154" s="16"/>
      <c r="ZN154" s="16"/>
      <c r="ZR154" s="16"/>
      <c r="ZV154" s="16"/>
      <c r="ZZ154" s="16"/>
      <c r="AAD154" s="16"/>
      <c r="AAH154" s="16"/>
      <c r="AAL154" s="16"/>
      <c r="AAP154" s="16"/>
      <c r="AAT154" s="16"/>
      <c r="AAX154" s="16"/>
      <c r="ABB154" s="16"/>
      <c r="ABF154" s="16"/>
      <c r="ABJ154" s="16"/>
      <c r="ABN154" s="16"/>
      <c r="ABR154" s="16"/>
      <c r="ABV154" s="16"/>
      <c r="ABZ154" s="16"/>
      <c r="ACD154" s="16"/>
      <c r="ACH154" s="16"/>
      <c r="ACL154" s="16"/>
      <c r="ACP154" s="16"/>
      <c r="ACT154" s="16"/>
      <c r="ACX154" s="16"/>
      <c r="ADB154" s="16"/>
      <c r="ADF154" s="16"/>
      <c r="ADJ154" s="16"/>
      <c r="ADN154" s="16"/>
      <c r="ADR154" s="16"/>
      <c r="ADV154" s="16"/>
      <c r="ADZ154" s="16"/>
      <c r="AED154" s="16"/>
      <c r="AEH154" s="16"/>
      <c r="AEL154" s="16"/>
      <c r="AEP154" s="16"/>
      <c r="AET154" s="16"/>
      <c r="AEX154" s="16"/>
      <c r="AFB154" s="16"/>
      <c r="AFF154" s="16"/>
      <c r="AFJ154" s="16"/>
      <c r="AFN154" s="16"/>
      <c r="AFR154" s="16"/>
      <c r="AFV154" s="16"/>
      <c r="AFZ154" s="16"/>
      <c r="AGD154" s="16"/>
      <c r="AGH154" s="16"/>
      <c r="AGL154" s="16"/>
      <c r="AGP154" s="16"/>
      <c r="AGT154" s="16"/>
      <c r="AGX154" s="16"/>
      <c r="AHB154" s="16"/>
      <c r="AHF154" s="16"/>
      <c r="AHJ154" s="16"/>
      <c r="AHN154" s="16"/>
      <c r="AHR154" s="16"/>
      <c r="AHV154" s="16"/>
      <c r="AHZ154" s="16"/>
      <c r="AID154" s="16"/>
      <c r="AIH154" s="16"/>
      <c r="AIL154" s="16"/>
      <c r="AIP154" s="16"/>
      <c r="AIT154" s="16"/>
      <c r="AIX154" s="16"/>
      <c r="AJB154" s="16"/>
      <c r="AJF154" s="16"/>
      <c r="AJJ154" s="16"/>
      <c r="AJN154" s="16"/>
      <c r="AJR154" s="16"/>
      <c r="AJV154" s="16"/>
      <c r="AJZ154" s="16"/>
      <c r="AKD154" s="16"/>
      <c r="AKH154" s="16"/>
      <c r="AKL154" s="16"/>
      <c r="AKP154" s="16"/>
      <c r="AKT154" s="16"/>
      <c r="AKX154" s="16"/>
      <c r="ALB154" s="16"/>
      <c r="ALF154" s="16"/>
      <c r="ALJ154" s="16"/>
      <c r="ALN154" s="16"/>
      <c r="ALR154" s="16"/>
      <c r="ALV154" s="16"/>
      <c r="ALZ154" s="16"/>
      <c r="AMD154" s="16"/>
      <c r="AMH154" s="16"/>
      <c r="AML154" s="16"/>
      <c r="AMP154" s="16"/>
      <c r="AMT154" s="16"/>
      <c r="AMX154" s="16"/>
      <c r="ANB154" s="16"/>
      <c r="ANF154" s="16"/>
      <c r="ANJ154" s="16"/>
      <c r="ANN154" s="16"/>
      <c r="ANR154" s="16"/>
      <c r="ANV154" s="16"/>
      <c r="ANZ154" s="16"/>
      <c r="AOD154" s="16"/>
      <c r="AOH154" s="16"/>
      <c r="AOL154" s="16"/>
      <c r="AOP154" s="16"/>
      <c r="AOT154" s="16"/>
      <c r="AOX154" s="16"/>
      <c r="APB154" s="16"/>
      <c r="APF154" s="16"/>
      <c r="APJ154" s="16"/>
      <c r="APN154" s="16"/>
      <c r="APR154" s="16"/>
      <c r="APV154" s="16"/>
      <c r="APZ154" s="16"/>
      <c r="AQD154" s="16"/>
      <c r="AQH154" s="16"/>
      <c r="AQL154" s="16"/>
      <c r="AQP154" s="16"/>
      <c r="AQT154" s="16"/>
      <c r="AQX154" s="16"/>
      <c r="ARB154" s="16"/>
      <c r="ARF154" s="16"/>
      <c r="ARJ154" s="16"/>
      <c r="ARN154" s="16"/>
      <c r="ARR154" s="16"/>
      <c r="ARV154" s="16"/>
      <c r="ARZ154" s="16"/>
      <c r="ASD154" s="16"/>
      <c r="ASH154" s="16"/>
      <c r="ASL154" s="16"/>
      <c r="ASP154" s="16"/>
      <c r="AST154" s="16"/>
      <c r="ASX154" s="16"/>
      <c r="ATB154" s="16"/>
      <c r="ATF154" s="16"/>
      <c r="ATJ154" s="16"/>
      <c r="ATN154" s="16"/>
      <c r="ATR154" s="16"/>
      <c r="ATV154" s="16"/>
      <c r="ATZ154" s="16"/>
      <c r="AUD154" s="16"/>
      <c r="AUH154" s="16"/>
      <c r="AUL154" s="16"/>
      <c r="AUP154" s="16"/>
      <c r="AUT154" s="16"/>
      <c r="AUX154" s="16"/>
      <c r="AVB154" s="16"/>
      <c r="AVF154" s="16"/>
      <c r="AVJ154" s="16"/>
      <c r="AVN154" s="16"/>
      <c r="AVR154" s="16"/>
      <c r="AVV154" s="16"/>
      <c r="AVZ154" s="16"/>
      <c r="AWD154" s="16"/>
      <c r="AWH154" s="16"/>
      <c r="AWL154" s="16"/>
      <c r="AWP154" s="16"/>
      <c r="AWT154" s="16"/>
      <c r="AWX154" s="16"/>
      <c r="AXB154" s="16"/>
      <c r="AXF154" s="16"/>
      <c r="AXJ154" s="16"/>
      <c r="AXN154" s="16"/>
      <c r="AXR154" s="16"/>
      <c r="AXV154" s="16"/>
      <c r="AXZ154" s="16"/>
      <c r="AYD154" s="16"/>
      <c r="AYH154" s="16"/>
      <c r="AYL154" s="16"/>
      <c r="AYP154" s="16"/>
      <c r="AYT154" s="16"/>
      <c r="AYX154" s="16"/>
      <c r="AZB154" s="16"/>
      <c r="AZF154" s="16"/>
      <c r="AZJ154" s="16"/>
      <c r="AZN154" s="16"/>
      <c r="AZR154" s="16"/>
      <c r="AZV154" s="16"/>
      <c r="AZZ154" s="16"/>
      <c r="BAD154" s="16"/>
      <c r="BAH154" s="16"/>
      <c r="BAL154" s="16"/>
      <c r="BAP154" s="16"/>
      <c r="BAT154" s="16"/>
      <c r="BAX154" s="16"/>
      <c r="BBB154" s="16"/>
      <c r="BBF154" s="16"/>
      <c r="BBJ154" s="16"/>
      <c r="BBN154" s="16"/>
      <c r="BBR154" s="16"/>
      <c r="BBV154" s="16"/>
      <c r="BBZ154" s="16"/>
      <c r="BCD154" s="16"/>
      <c r="BCH154" s="16"/>
      <c r="BCL154" s="16"/>
      <c r="BCP154" s="16"/>
      <c r="BCT154" s="16"/>
      <c r="BCX154" s="16"/>
      <c r="BDB154" s="16"/>
      <c r="BDF154" s="16"/>
      <c r="BDJ154" s="16"/>
      <c r="BDN154" s="16"/>
      <c r="BDR154" s="16"/>
      <c r="BDV154" s="16"/>
      <c r="BDZ154" s="16"/>
      <c r="BED154" s="16"/>
      <c r="BEH154" s="16"/>
      <c r="BEL154" s="16"/>
      <c r="BEP154" s="16"/>
      <c r="BET154" s="16"/>
      <c r="BEX154" s="16"/>
      <c r="BFB154" s="16"/>
      <c r="BFF154" s="16"/>
      <c r="BFJ154" s="16"/>
      <c r="BFN154" s="16"/>
      <c r="BFR154" s="16"/>
      <c r="BFV154" s="16"/>
      <c r="BFZ154" s="16"/>
      <c r="BGD154" s="16"/>
      <c r="BGH154" s="16"/>
      <c r="BGL154" s="16"/>
      <c r="BGP154" s="16"/>
      <c r="BGT154" s="16"/>
      <c r="BGX154" s="16"/>
      <c r="BHB154" s="16"/>
      <c r="BHF154" s="16"/>
      <c r="BHJ154" s="16"/>
      <c r="BHN154" s="16"/>
      <c r="BHR154" s="16"/>
      <c r="BHV154" s="16"/>
      <c r="BHZ154" s="16"/>
      <c r="BID154" s="16"/>
      <c r="BIH154" s="16"/>
      <c r="BIL154" s="16"/>
      <c r="BIP154" s="16"/>
      <c r="BIT154" s="16"/>
      <c r="BIX154" s="16"/>
      <c r="BJB154" s="16"/>
      <c r="BJF154" s="16"/>
      <c r="BJJ154" s="16"/>
      <c r="BJN154" s="16"/>
      <c r="BJR154" s="16"/>
      <c r="BJV154" s="16"/>
      <c r="BJZ154" s="16"/>
      <c r="BKD154" s="16"/>
      <c r="BKH154" s="16"/>
      <c r="BKL154" s="16"/>
      <c r="BKP154" s="16"/>
      <c r="BKT154" s="16"/>
      <c r="BKX154" s="16"/>
      <c r="BLB154" s="16"/>
      <c r="BLF154" s="16"/>
      <c r="BLJ154" s="16"/>
      <c r="BLN154" s="16"/>
      <c r="BLR154" s="16"/>
      <c r="BLV154" s="16"/>
      <c r="BLZ154" s="16"/>
      <c r="BMD154" s="16"/>
      <c r="BMH154" s="16"/>
      <c r="BML154" s="16"/>
      <c r="BMP154" s="16"/>
      <c r="BMT154" s="16"/>
      <c r="BMX154" s="16"/>
      <c r="BNB154" s="16"/>
      <c r="BNF154" s="16"/>
      <c r="BNJ154" s="16"/>
      <c r="BNN154" s="16"/>
      <c r="BNR154" s="16"/>
      <c r="BNV154" s="16"/>
      <c r="BNZ154" s="16"/>
      <c r="BOD154" s="16"/>
      <c r="BOH154" s="16"/>
      <c r="BOL154" s="16"/>
      <c r="BOP154" s="16"/>
      <c r="BOT154" s="16"/>
      <c r="BOX154" s="16"/>
      <c r="BPB154" s="16"/>
      <c r="BPF154" s="16"/>
      <c r="BPJ154" s="16"/>
      <c r="BPN154" s="16"/>
      <c r="BPR154" s="16"/>
      <c r="BPV154" s="16"/>
      <c r="BPZ154" s="16"/>
      <c r="BQD154" s="16"/>
      <c r="BQH154" s="16"/>
      <c r="BQL154" s="16"/>
      <c r="BQP154" s="16"/>
      <c r="BQT154" s="16"/>
      <c r="BQX154" s="16"/>
      <c r="BRB154" s="16"/>
      <c r="BRF154" s="16"/>
      <c r="BRJ154" s="16"/>
      <c r="BRN154" s="16"/>
      <c r="BRR154" s="16"/>
      <c r="BRV154" s="16"/>
      <c r="BRZ154" s="16"/>
      <c r="BSD154" s="16"/>
      <c r="BSH154" s="16"/>
      <c r="BSL154" s="16"/>
      <c r="BSP154" s="16"/>
      <c r="BST154" s="16"/>
      <c r="BSX154" s="16"/>
      <c r="BTB154" s="16"/>
      <c r="BTF154" s="16"/>
      <c r="BTJ154" s="16"/>
      <c r="BTN154" s="16"/>
      <c r="BTR154" s="16"/>
      <c r="BTV154" s="16"/>
      <c r="BTZ154" s="16"/>
      <c r="BUD154" s="16"/>
      <c r="BUH154" s="16"/>
      <c r="BUL154" s="16"/>
      <c r="BUP154" s="16"/>
      <c r="BUT154" s="16"/>
      <c r="BUX154" s="16"/>
      <c r="BVB154" s="16"/>
      <c r="BVF154" s="16"/>
      <c r="BVJ154" s="16"/>
      <c r="BVN154" s="16"/>
      <c r="BVR154" s="16"/>
      <c r="BVV154" s="16"/>
      <c r="BVZ154" s="16"/>
      <c r="BWD154" s="16"/>
      <c r="BWH154" s="16"/>
      <c r="BWL154" s="16"/>
      <c r="BWP154" s="16"/>
      <c r="BWT154" s="16"/>
      <c r="BWX154" s="16"/>
      <c r="BXB154" s="16"/>
      <c r="BXF154" s="16"/>
      <c r="BXJ154" s="16"/>
      <c r="BXN154" s="16"/>
      <c r="BXR154" s="16"/>
      <c r="BXV154" s="16"/>
      <c r="BXZ154" s="16"/>
      <c r="BYD154" s="16"/>
      <c r="BYH154" s="16"/>
      <c r="BYL154" s="16"/>
      <c r="BYP154" s="16"/>
      <c r="BYT154" s="16"/>
      <c r="BYX154" s="16"/>
      <c r="BZB154" s="16"/>
      <c r="BZF154" s="16"/>
      <c r="BZJ154" s="16"/>
      <c r="BZN154" s="16"/>
      <c r="BZR154" s="16"/>
      <c r="BZV154" s="16"/>
      <c r="BZZ154" s="16"/>
      <c r="CAD154" s="16"/>
      <c r="CAH154" s="16"/>
      <c r="CAL154" s="16"/>
      <c r="CAP154" s="16"/>
      <c r="CAT154" s="16"/>
      <c r="CAX154" s="16"/>
      <c r="CBB154" s="16"/>
      <c r="CBF154" s="16"/>
      <c r="CBJ154" s="16"/>
      <c r="CBN154" s="16"/>
      <c r="CBR154" s="16"/>
      <c r="CBV154" s="16"/>
      <c r="CBZ154" s="16"/>
      <c r="CCD154" s="16"/>
      <c r="CCH154" s="16"/>
      <c r="CCL154" s="16"/>
      <c r="CCP154" s="16"/>
      <c r="CCT154" s="16"/>
      <c r="CCX154" s="16"/>
      <c r="CDB154" s="16"/>
      <c r="CDF154" s="16"/>
      <c r="CDJ154" s="16"/>
      <c r="CDN154" s="16"/>
      <c r="CDR154" s="16"/>
      <c r="CDV154" s="16"/>
      <c r="CDZ154" s="16"/>
      <c r="CED154" s="16"/>
      <c r="CEH154" s="16"/>
      <c r="CEL154" s="16"/>
      <c r="CEP154" s="16"/>
      <c r="CET154" s="16"/>
      <c r="CEX154" s="16"/>
      <c r="CFB154" s="16"/>
      <c r="CFF154" s="16"/>
      <c r="CFJ154" s="16"/>
      <c r="CFN154" s="16"/>
      <c r="CFR154" s="16"/>
      <c r="CFV154" s="16"/>
      <c r="CFZ154" s="16"/>
      <c r="CGD154" s="16"/>
      <c r="CGH154" s="16"/>
      <c r="CGL154" s="16"/>
      <c r="CGP154" s="16"/>
      <c r="CGT154" s="16"/>
      <c r="CGX154" s="16"/>
      <c r="CHB154" s="16"/>
      <c r="CHF154" s="16"/>
      <c r="CHJ154" s="16"/>
      <c r="CHN154" s="16"/>
      <c r="CHR154" s="16"/>
      <c r="CHV154" s="16"/>
      <c r="CHZ154" s="16"/>
      <c r="CID154" s="16"/>
      <c r="CIH154" s="16"/>
      <c r="CIL154" s="16"/>
      <c r="CIP154" s="16"/>
      <c r="CIT154" s="16"/>
      <c r="CIX154" s="16"/>
      <c r="CJB154" s="16"/>
      <c r="CJF154" s="16"/>
      <c r="CJJ154" s="16"/>
      <c r="CJN154" s="16"/>
      <c r="CJR154" s="16"/>
      <c r="CJV154" s="16"/>
      <c r="CJZ154" s="16"/>
      <c r="CKD154" s="16"/>
      <c r="CKH154" s="16"/>
      <c r="CKL154" s="16"/>
      <c r="CKP154" s="16"/>
      <c r="CKT154" s="16"/>
      <c r="CKX154" s="16"/>
      <c r="CLB154" s="16"/>
      <c r="CLF154" s="16"/>
      <c r="CLJ154" s="16"/>
      <c r="CLN154" s="16"/>
      <c r="CLR154" s="16"/>
      <c r="CLV154" s="16"/>
      <c r="CLZ154" s="16"/>
      <c r="CMD154" s="16"/>
      <c r="CMH154" s="16"/>
      <c r="CML154" s="16"/>
      <c r="CMP154" s="16"/>
      <c r="CMT154" s="16"/>
      <c r="CMX154" s="16"/>
      <c r="CNB154" s="16"/>
      <c r="CNF154" s="16"/>
      <c r="CNJ154" s="16"/>
      <c r="CNN154" s="16"/>
      <c r="CNR154" s="16"/>
      <c r="CNV154" s="16"/>
      <c r="CNZ154" s="16"/>
      <c r="COD154" s="16"/>
      <c r="COH154" s="16"/>
      <c r="COL154" s="16"/>
      <c r="COP154" s="16"/>
      <c r="COT154" s="16"/>
      <c r="COX154" s="16"/>
      <c r="CPB154" s="16"/>
      <c r="CPF154" s="16"/>
      <c r="CPJ154" s="16"/>
      <c r="CPN154" s="16"/>
      <c r="CPR154" s="16"/>
      <c r="CPV154" s="16"/>
      <c r="CPZ154" s="16"/>
      <c r="CQD154" s="16"/>
      <c r="CQH154" s="16"/>
      <c r="CQL154" s="16"/>
      <c r="CQP154" s="16"/>
      <c r="CQT154" s="16"/>
      <c r="CQX154" s="16"/>
      <c r="CRB154" s="16"/>
      <c r="CRF154" s="16"/>
      <c r="CRJ154" s="16"/>
      <c r="CRN154" s="16"/>
      <c r="CRR154" s="16"/>
      <c r="CRV154" s="16"/>
      <c r="CRZ154" s="16"/>
      <c r="CSD154" s="16"/>
      <c r="CSH154" s="16"/>
      <c r="CSL154" s="16"/>
      <c r="CSP154" s="16"/>
      <c r="CST154" s="16"/>
      <c r="CSX154" s="16"/>
      <c r="CTB154" s="16"/>
      <c r="CTF154" s="16"/>
      <c r="CTJ154" s="16"/>
      <c r="CTN154" s="16"/>
      <c r="CTR154" s="16"/>
      <c r="CTV154" s="16"/>
      <c r="CTZ154" s="16"/>
      <c r="CUD154" s="16"/>
      <c r="CUH154" s="16"/>
      <c r="CUL154" s="16"/>
      <c r="CUP154" s="16"/>
      <c r="CUT154" s="16"/>
      <c r="CUX154" s="16"/>
      <c r="CVB154" s="16"/>
      <c r="CVF154" s="16"/>
      <c r="CVJ154" s="16"/>
      <c r="CVN154" s="16"/>
      <c r="CVR154" s="16"/>
      <c r="CVV154" s="16"/>
      <c r="CVZ154" s="16"/>
      <c r="CWD154" s="16"/>
      <c r="CWH154" s="16"/>
      <c r="CWL154" s="16"/>
      <c r="CWP154" s="16"/>
      <c r="CWT154" s="16"/>
      <c r="CWX154" s="16"/>
      <c r="CXB154" s="16"/>
      <c r="CXF154" s="16"/>
      <c r="CXJ154" s="16"/>
      <c r="CXN154" s="16"/>
      <c r="CXR154" s="16"/>
      <c r="CXV154" s="16"/>
      <c r="CXZ154" s="16"/>
      <c r="CYD154" s="16"/>
      <c r="CYH154" s="16"/>
      <c r="CYL154" s="16"/>
      <c r="CYP154" s="16"/>
      <c r="CYT154" s="16"/>
      <c r="CYX154" s="16"/>
      <c r="CZB154" s="16"/>
      <c r="CZF154" s="16"/>
      <c r="CZJ154" s="16"/>
      <c r="CZN154" s="16"/>
      <c r="CZR154" s="16"/>
      <c r="CZV154" s="16"/>
      <c r="CZZ154" s="16"/>
      <c r="DAD154" s="16"/>
      <c r="DAH154" s="16"/>
      <c r="DAL154" s="16"/>
      <c r="DAP154" s="16"/>
      <c r="DAT154" s="16"/>
      <c r="DAX154" s="16"/>
      <c r="DBB154" s="16"/>
      <c r="DBF154" s="16"/>
      <c r="DBJ154" s="16"/>
      <c r="DBN154" s="16"/>
      <c r="DBR154" s="16"/>
      <c r="DBV154" s="16"/>
      <c r="DBZ154" s="16"/>
      <c r="DCD154" s="16"/>
      <c r="DCH154" s="16"/>
      <c r="DCL154" s="16"/>
      <c r="DCP154" s="16"/>
      <c r="DCT154" s="16"/>
      <c r="DCX154" s="16"/>
      <c r="DDB154" s="16"/>
      <c r="DDF154" s="16"/>
      <c r="DDJ154" s="16"/>
      <c r="DDN154" s="16"/>
      <c r="DDR154" s="16"/>
      <c r="DDV154" s="16"/>
      <c r="DDZ154" s="16"/>
      <c r="DED154" s="16"/>
      <c r="DEH154" s="16"/>
      <c r="DEL154" s="16"/>
      <c r="DEP154" s="16"/>
      <c r="DET154" s="16"/>
      <c r="DEX154" s="16"/>
      <c r="DFB154" s="16"/>
      <c r="DFF154" s="16"/>
      <c r="DFJ154" s="16"/>
      <c r="DFN154" s="16"/>
      <c r="DFR154" s="16"/>
      <c r="DFV154" s="16"/>
      <c r="DFZ154" s="16"/>
      <c r="DGD154" s="16"/>
      <c r="DGH154" s="16"/>
      <c r="DGL154" s="16"/>
      <c r="DGP154" s="16"/>
      <c r="DGT154" s="16"/>
      <c r="DGX154" s="16"/>
      <c r="DHB154" s="16"/>
      <c r="DHF154" s="16"/>
      <c r="DHJ154" s="16"/>
      <c r="DHN154" s="16"/>
      <c r="DHR154" s="16"/>
      <c r="DHV154" s="16"/>
      <c r="DHZ154" s="16"/>
      <c r="DID154" s="16"/>
      <c r="DIH154" s="16"/>
      <c r="DIL154" s="16"/>
      <c r="DIP154" s="16"/>
      <c r="DIT154" s="16"/>
      <c r="DIX154" s="16"/>
      <c r="DJB154" s="16"/>
      <c r="DJF154" s="16"/>
      <c r="DJJ154" s="16"/>
      <c r="DJN154" s="16"/>
      <c r="DJR154" s="16"/>
      <c r="DJV154" s="16"/>
      <c r="DJZ154" s="16"/>
      <c r="DKD154" s="16"/>
      <c r="DKH154" s="16"/>
      <c r="DKL154" s="16"/>
      <c r="DKP154" s="16"/>
      <c r="DKT154" s="16"/>
      <c r="DKX154" s="16"/>
      <c r="DLB154" s="16"/>
      <c r="DLF154" s="16"/>
      <c r="DLJ154" s="16"/>
      <c r="DLN154" s="16"/>
      <c r="DLR154" s="16"/>
      <c r="DLV154" s="16"/>
      <c r="DLZ154" s="16"/>
      <c r="DMD154" s="16"/>
      <c r="DMH154" s="16"/>
      <c r="DML154" s="16"/>
      <c r="DMP154" s="16"/>
      <c r="DMT154" s="16"/>
      <c r="DMX154" s="16"/>
      <c r="DNB154" s="16"/>
      <c r="DNF154" s="16"/>
      <c r="DNJ154" s="16"/>
      <c r="DNN154" s="16"/>
      <c r="DNR154" s="16"/>
      <c r="DNV154" s="16"/>
      <c r="DNZ154" s="16"/>
      <c r="DOD154" s="16"/>
      <c r="DOH154" s="16"/>
      <c r="DOL154" s="16"/>
      <c r="DOP154" s="16"/>
      <c r="DOT154" s="16"/>
      <c r="DOX154" s="16"/>
      <c r="DPB154" s="16"/>
      <c r="DPF154" s="16"/>
      <c r="DPJ154" s="16"/>
      <c r="DPN154" s="16"/>
      <c r="DPR154" s="16"/>
      <c r="DPV154" s="16"/>
      <c r="DPZ154" s="16"/>
      <c r="DQD154" s="16"/>
      <c r="DQH154" s="16"/>
      <c r="DQL154" s="16"/>
      <c r="DQP154" s="16"/>
      <c r="DQT154" s="16"/>
      <c r="DQX154" s="16"/>
      <c r="DRB154" s="16"/>
      <c r="DRF154" s="16"/>
      <c r="DRJ154" s="16"/>
      <c r="DRN154" s="16"/>
      <c r="DRR154" s="16"/>
      <c r="DRV154" s="16"/>
      <c r="DRZ154" s="16"/>
      <c r="DSD154" s="16"/>
      <c r="DSH154" s="16"/>
      <c r="DSL154" s="16"/>
      <c r="DSP154" s="16"/>
      <c r="DST154" s="16"/>
      <c r="DSX154" s="16"/>
      <c r="DTB154" s="16"/>
      <c r="DTF154" s="16"/>
      <c r="DTJ154" s="16"/>
      <c r="DTN154" s="16"/>
      <c r="DTR154" s="16"/>
      <c r="DTV154" s="16"/>
      <c r="DTZ154" s="16"/>
      <c r="DUD154" s="16"/>
      <c r="DUH154" s="16"/>
      <c r="DUL154" s="16"/>
      <c r="DUP154" s="16"/>
      <c r="DUT154" s="16"/>
      <c r="DUX154" s="16"/>
      <c r="DVB154" s="16"/>
      <c r="DVF154" s="16"/>
      <c r="DVJ154" s="16"/>
      <c r="DVN154" s="16"/>
      <c r="DVR154" s="16"/>
      <c r="DVV154" s="16"/>
      <c r="DVZ154" s="16"/>
      <c r="DWD154" s="16"/>
      <c r="DWH154" s="16"/>
      <c r="DWL154" s="16"/>
      <c r="DWP154" s="16"/>
      <c r="DWT154" s="16"/>
      <c r="DWX154" s="16"/>
      <c r="DXB154" s="16"/>
      <c r="DXF154" s="16"/>
      <c r="DXJ154" s="16"/>
      <c r="DXN154" s="16"/>
      <c r="DXR154" s="16"/>
      <c r="DXV154" s="16"/>
      <c r="DXZ154" s="16"/>
      <c r="DYD154" s="16"/>
      <c r="DYH154" s="16"/>
      <c r="DYL154" s="16"/>
      <c r="DYP154" s="16"/>
      <c r="DYT154" s="16"/>
      <c r="DYX154" s="16"/>
      <c r="DZB154" s="16"/>
      <c r="DZF154" s="16"/>
      <c r="DZJ154" s="16"/>
      <c r="DZN154" s="16"/>
      <c r="DZR154" s="16"/>
      <c r="DZV154" s="16"/>
      <c r="DZZ154" s="16"/>
      <c r="EAD154" s="16"/>
      <c r="EAH154" s="16"/>
      <c r="EAL154" s="16"/>
      <c r="EAP154" s="16"/>
      <c r="EAT154" s="16"/>
      <c r="EAX154" s="16"/>
      <c r="EBB154" s="16"/>
      <c r="EBF154" s="16"/>
      <c r="EBJ154" s="16"/>
      <c r="EBN154" s="16"/>
      <c r="EBR154" s="16"/>
      <c r="EBV154" s="16"/>
      <c r="EBZ154" s="16"/>
      <c r="ECD154" s="16"/>
      <c r="ECH154" s="16"/>
      <c r="ECL154" s="16"/>
      <c r="ECP154" s="16"/>
      <c r="ECT154" s="16"/>
      <c r="ECX154" s="16"/>
      <c r="EDB154" s="16"/>
      <c r="EDF154" s="16"/>
      <c r="EDJ154" s="16"/>
      <c r="EDN154" s="16"/>
      <c r="EDR154" s="16"/>
      <c r="EDV154" s="16"/>
      <c r="EDZ154" s="16"/>
      <c r="EED154" s="16"/>
      <c r="EEH154" s="16"/>
      <c r="EEL154" s="16"/>
      <c r="EEP154" s="16"/>
      <c r="EET154" s="16"/>
      <c r="EEX154" s="16"/>
      <c r="EFB154" s="16"/>
      <c r="EFF154" s="16"/>
      <c r="EFJ154" s="16"/>
      <c r="EFN154" s="16"/>
      <c r="EFR154" s="16"/>
      <c r="EFV154" s="16"/>
      <c r="EFZ154" s="16"/>
      <c r="EGD154" s="16"/>
      <c r="EGH154" s="16"/>
      <c r="EGL154" s="16"/>
      <c r="EGP154" s="16"/>
      <c r="EGT154" s="16"/>
      <c r="EGX154" s="16"/>
      <c r="EHB154" s="16"/>
      <c r="EHF154" s="16"/>
      <c r="EHJ154" s="16"/>
      <c r="EHN154" s="16"/>
      <c r="EHR154" s="16"/>
      <c r="EHV154" s="16"/>
      <c r="EHZ154" s="16"/>
      <c r="EID154" s="16"/>
      <c r="EIH154" s="16"/>
      <c r="EIL154" s="16"/>
      <c r="EIP154" s="16"/>
      <c r="EIT154" s="16"/>
      <c r="EIX154" s="16"/>
      <c r="EJB154" s="16"/>
      <c r="EJF154" s="16"/>
      <c r="EJJ154" s="16"/>
      <c r="EJN154" s="16"/>
      <c r="EJR154" s="16"/>
      <c r="EJV154" s="16"/>
      <c r="EJZ154" s="16"/>
      <c r="EKD154" s="16"/>
      <c r="EKH154" s="16"/>
      <c r="EKL154" s="16"/>
      <c r="EKP154" s="16"/>
      <c r="EKT154" s="16"/>
      <c r="EKX154" s="16"/>
      <c r="ELB154" s="16"/>
      <c r="ELF154" s="16"/>
      <c r="ELJ154" s="16"/>
      <c r="ELN154" s="16"/>
      <c r="ELR154" s="16"/>
      <c r="ELV154" s="16"/>
      <c r="ELZ154" s="16"/>
      <c r="EMD154" s="16"/>
      <c r="EMH154" s="16"/>
      <c r="EML154" s="16"/>
      <c r="EMP154" s="16"/>
      <c r="EMT154" s="16"/>
      <c r="EMX154" s="16"/>
      <c r="ENB154" s="16"/>
      <c r="ENF154" s="16"/>
      <c r="ENJ154" s="16"/>
      <c r="ENN154" s="16"/>
      <c r="ENR154" s="16"/>
      <c r="ENV154" s="16"/>
      <c r="ENZ154" s="16"/>
      <c r="EOD154" s="16"/>
      <c r="EOH154" s="16"/>
      <c r="EOL154" s="16"/>
      <c r="EOP154" s="16"/>
      <c r="EOT154" s="16"/>
      <c r="EOX154" s="16"/>
      <c r="EPB154" s="16"/>
      <c r="EPF154" s="16"/>
      <c r="EPJ154" s="16"/>
      <c r="EPN154" s="16"/>
      <c r="EPR154" s="16"/>
      <c r="EPV154" s="16"/>
      <c r="EPZ154" s="16"/>
      <c r="EQD154" s="16"/>
      <c r="EQH154" s="16"/>
      <c r="EQL154" s="16"/>
      <c r="EQP154" s="16"/>
      <c r="EQT154" s="16"/>
      <c r="EQX154" s="16"/>
      <c r="ERB154" s="16"/>
      <c r="ERF154" s="16"/>
      <c r="ERJ154" s="16"/>
      <c r="ERN154" s="16"/>
      <c r="ERR154" s="16"/>
      <c r="ERV154" s="16"/>
      <c r="ERZ154" s="16"/>
      <c r="ESD154" s="16"/>
      <c r="ESH154" s="16"/>
      <c r="ESL154" s="16"/>
      <c r="ESP154" s="16"/>
      <c r="EST154" s="16"/>
      <c r="ESX154" s="16"/>
      <c r="ETB154" s="16"/>
      <c r="ETF154" s="16"/>
      <c r="ETJ154" s="16"/>
      <c r="ETN154" s="16"/>
      <c r="ETR154" s="16"/>
      <c r="ETV154" s="16"/>
      <c r="ETZ154" s="16"/>
      <c r="EUD154" s="16"/>
      <c r="EUH154" s="16"/>
      <c r="EUL154" s="16"/>
      <c r="EUP154" s="16"/>
      <c r="EUT154" s="16"/>
      <c r="EUX154" s="16"/>
      <c r="EVB154" s="16"/>
      <c r="EVF154" s="16"/>
      <c r="EVJ154" s="16"/>
      <c r="EVN154" s="16"/>
      <c r="EVR154" s="16"/>
      <c r="EVV154" s="16"/>
      <c r="EVZ154" s="16"/>
      <c r="EWD154" s="16"/>
      <c r="EWH154" s="16"/>
      <c r="EWL154" s="16"/>
      <c r="EWP154" s="16"/>
      <c r="EWT154" s="16"/>
      <c r="EWX154" s="16"/>
      <c r="EXB154" s="16"/>
      <c r="EXF154" s="16"/>
      <c r="EXJ154" s="16"/>
      <c r="EXN154" s="16"/>
      <c r="EXR154" s="16"/>
      <c r="EXV154" s="16"/>
      <c r="EXZ154" s="16"/>
      <c r="EYD154" s="16"/>
      <c r="EYH154" s="16"/>
      <c r="EYL154" s="16"/>
      <c r="EYP154" s="16"/>
      <c r="EYT154" s="16"/>
      <c r="EYX154" s="16"/>
      <c r="EZB154" s="16"/>
      <c r="EZF154" s="16"/>
      <c r="EZJ154" s="16"/>
      <c r="EZN154" s="16"/>
      <c r="EZR154" s="16"/>
      <c r="EZV154" s="16"/>
      <c r="EZZ154" s="16"/>
      <c r="FAD154" s="16"/>
      <c r="FAH154" s="16"/>
      <c r="FAL154" s="16"/>
      <c r="FAP154" s="16"/>
      <c r="FAT154" s="16"/>
      <c r="FAX154" s="16"/>
      <c r="FBB154" s="16"/>
      <c r="FBF154" s="16"/>
      <c r="FBJ154" s="16"/>
      <c r="FBN154" s="16"/>
      <c r="FBR154" s="16"/>
      <c r="FBV154" s="16"/>
      <c r="FBZ154" s="16"/>
      <c r="FCD154" s="16"/>
      <c r="FCH154" s="16"/>
      <c r="FCL154" s="16"/>
      <c r="FCP154" s="16"/>
      <c r="FCT154" s="16"/>
      <c r="FCX154" s="16"/>
      <c r="FDB154" s="16"/>
      <c r="FDF154" s="16"/>
      <c r="FDJ154" s="16"/>
      <c r="FDN154" s="16"/>
      <c r="FDR154" s="16"/>
      <c r="FDV154" s="16"/>
      <c r="FDZ154" s="16"/>
      <c r="FED154" s="16"/>
      <c r="FEH154" s="16"/>
      <c r="FEL154" s="16"/>
      <c r="FEP154" s="16"/>
      <c r="FET154" s="16"/>
      <c r="FEX154" s="16"/>
      <c r="FFB154" s="16"/>
      <c r="FFF154" s="16"/>
      <c r="FFJ154" s="16"/>
      <c r="FFN154" s="16"/>
      <c r="FFR154" s="16"/>
      <c r="FFV154" s="16"/>
      <c r="FFZ154" s="16"/>
      <c r="FGD154" s="16"/>
      <c r="FGH154" s="16"/>
      <c r="FGL154" s="16"/>
      <c r="FGP154" s="16"/>
      <c r="FGT154" s="16"/>
      <c r="FGX154" s="16"/>
      <c r="FHB154" s="16"/>
      <c r="FHF154" s="16"/>
      <c r="FHJ154" s="16"/>
      <c r="FHN154" s="16"/>
      <c r="FHR154" s="16"/>
      <c r="FHV154" s="16"/>
      <c r="FHZ154" s="16"/>
      <c r="FID154" s="16"/>
      <c r="FIH154" s="16"/>
      <c r="FIL154" s="16"/>
      <c r="FIP154" s="16"/>
      <c r="FIT154" s="16"/>
      <c r="FIX154" s="16"/>
      <c r="FJB154" s="16"/>
      <c r="FJF154" s="16"/>
      <c r="FJJ154" s="16"/>
      <c r="FJN154" s="16"/>
      <c r="FJR154" s="16"/>
      <c r="FJV154" s="16"/>
      <c r="FJZ154" s="16"/>
      <c r="FKD154" s="16"/>
      <c r="FKH154" s="16"/>
      <c r="FKL154" s="16"/>
      <c r="FKP154" s="16"/>
      <c r="FKT154" s="16"/>
      <c r="FKX154" s="16"/>
      <c r="FLB154" s="16"/>
      <c r="FLF154" s="16"/>
      <c r="FLJ154" s="16"/>
      <c r="FLN154" s="16"/>
      <c r="FLR154" s="16"/>
      <c r="FLV154" s="16"/>
      <c r="FLZ154" s="16"/>
      <c r="FMD154" s="16"/>
      <c r="FMH154" s="16"/>
      <c r="FML154" s="16"/>
      <c r="FMP154" s="16"/>
      <c r="FMT154" s="16"/>
      <c r="FMX154" s="16"/>
      <c r="FNB154" s="16"/>
      <c r="FNF154" s="16"/>
      <c r="FNJ154" s="16"/>
      <c r="FNN154" s="16"/>
      <c r="FNR154" s="16"/>
      <c r="FNV154" s="16"/>
      <c r="FNZ154" s="16"/>
      <c r="FOD154" s="16"/>
      <c r="FOH154" s="16"/>
      <c r="FOL154" s="16"/>
      <c r="FOP154" s="16"/>
      <c r="FOT154" s="16"/>
      <c r="FOX154" s="16"/>
      <c r="FPB154" s="16"/>
      <c r="FPF154" s="16"/>
      <c r="FPJ154" s="16"/>
      <c r="FPN154" s="16"/>
      <c r="FPR154" s="16"/>
      <c r="FPV154" s="16"/>
      <c r="FPZ154" s="16"/>
      <c r="FQD154" s="16"/>
      <c r="FQH154" s="16"/>
      <c r="FQL154" s="16"/>
      <c r="FQP154" s="16"/>
      <c r="FQT154" s="16"/>
      <c r="FQX154" s="16"/>
      <c r="FRB154" s="16"/>
      <c r="FRF154" s="16"/>
      <c r="FRJ154" s="16"/>
      <c r="FRN154" s="16"/>
      <c r="FRR154" s="16"/>
      <c r="FRV154" s="16"/>
      <c r="FRZ154" s="16"/>
      <c r="FSD154" s="16"/>
      <c r="FSH154" s="16"/>
      <c r="FSL154" s="16"/>
      <c r="FSP154" s="16"/>
      <c r="FST154" s="16"/>
      <c r="FSX154" s="16"/>
      <c r="FTB154" s="16"/>
      <c r="FTF154" s="16"/>
      <c r="FTJ154" s="16"/>
      <c r="FTN154" s="16"/>
      <c r="FTR154" s="16"/>
      <c r="FTV154" s="16"/>
      <c r="FTZ154" s="16"/>
      <c r="FUD154" s="16"/>
      <c r="FUH154" s="16"/>
      <c r="FUL154" s="16"/>
      <c r="FUP154" s="16"/>
      <c r="FUT154" s="16"/>
      <c r="FUX154" s="16"/>
      <c r="FVB154" s="16"/>
      <c r="FVF154" s="16"/>
      <c r="FVJ154" s="16"/>
      <c r="FVN154" s="16"/>
      <c r="FVR154" s="16"/>
      <c r="FVV154" s="16"/>
      <c r="FVZ154" s="16"/>
      <c r="FWD154" s="16"/>
      <c r="FWH154" s="16"/>
      <c r="FWL154" s="16"/>
      <c r="FWP154" s="16"/>
      <c r="FWT154" s="16"/>
      <c r="FWX154" s="16"/>
      <c r="FXB154" s="16"/>
      <c r="FXF154" s="16"/>
      <c r="FXJ154" s="16"/>
      <c r="FXN154" s="16"/>
      <c r="FXR154" s="16"/>
      <c r="FXV154" s="16"/>
      <c r="FXZ154" s="16"/>
      <c r="FYD154" s="16"/>
      <c r="FYH154" s="16"/>
      <c r="FYL154" s="16"/>
      <c r="FYP154" s="16"/>
      <c r="FYT154" s="16"/>
      <c r="FYX154" s="16"/>
      <c r="FZB154" s="16"/>
      <c r="FZF154" s="16"/>
      <c r="FZJ154" s="16"/>
      <c r="FZN154" s="16"/>
      <c r="FZR154" s="16"/>
      <c r="FZV154" s="16"/>
      <c r="FZZ154" s="16"/>
      <c r="GAD154" s="16"/>
      <c r="GAH154" s="16"/>
      <c r="GAL154" s="16"/>
      <c r="GAP154" s="16"/>
      <c r="GAT154" s="16"/>
      <c r="GAX154" s="16"/>
      <c r="GBB154" s="16"/>
      <c r="GBF154" s="16"/>
      <c r="GBJ154" s="16"/>
      <c r="GBN154" s="16"/>
      <c r="GBR154" s="16"/>
      <c r="GBV154" s="16"/>
      <c r="GBZ154" s="16"/>
      <c r="GCD154" s="16"/>
      <c r="GCH154" s="16"/>
      <c r="GCL154" s="16"/>
      <c r="GCP154" s="16"/>
      <c r="GCT154" s="16"/>
      <c r="GCX154" s="16"/>
      <c r="GDB154" s="16"/>
      <c r="GDF154" s="16"/>
      <c r="GDJ154" s="16"/>
      <c r="GDN154" s="16"/>
      <c r="GDR154" s="16"/>
      <c r="GDV154" s="16"/>
      <c r="GDZ154" s="16"/>
      <c r="GED154" s="16"/>
      <c r="GEH154" s="16"/>
      <c r="GEL154" s="16"/>
      <c r="GEP154" s="16"/>
      <c r="GET154" s="16"/>
      <c r="GEX154" s="16"/>
      <c r="GFB154" s="16"/>
      <c r="GFF154" s="16"/>
      <c r="GFJ154" s="16"/>
      <c r="GFN154" s="16"/>
      <c r="GFR154" s="16"/>
      <c r="GFV154" s="16"/>
      <c r="GFZ154" s="16"/>
      <c r="GGD154" s="16"/>
      <c r="GGH154" s="16"/>
      <c r="GGL154" s="16"/>
      <c r="GGP154" s="16"/>
      <c r="GGT154" s="16"/>
      <c r="GGX154" s="16"/>
      <c r="GHB154" s="16"/>
      <c r="GHF154" s="16"/>
      <c r="GHJ154" s="16"/>
      <c r="GHN154" s="16"/>
      <c r="GHR154" s="16"/>
      <c r="GHV154" s="16"/>
      <c r="GHZ154" s="16"/>
      <c r="GID154" s="16"/>
      <c r="GIH154" s="16"/>
      <c r="GIL154" s="16"/>
      <c r="GIP154" s="16"/>
      <c r="GIT154" s="16"/>
      <c r="GIX154" s="16"/>
      <c r="GJB154" s="16"/>
      <c r="GJF154" s="16"/>
      <c r="GJJ154" s="16"/>
      <c r="GJN154" s="16"/>
      <c r="GJR154" s="16"/>
      <c r="GJV154" s="16"/>
      <c r="GJZ154" s="16"/>
      <c r="GKD154" s="16"/>
      <c r="GKH154" s="16"/>
      <c r="GKL154" s="16"/>
      <c r="GKP154" s="16"/>
      <c r="GKT154" s="16"/>
      <c r="GKX154" s="16"/>
      <c r="GLB154" s="16"/>
      <c r="GLF154" s="16"/>
      <c r="GLJ154" s="16"/>
      <c r="GLN154" s="16"/>
      <c r="GLR154" s="16"/>
      <c r="GLV154" s="16"/>
      <c r="GLZ154" s="16"/>
      <c r="GMD154" s="16"/>
      <c r="GMH154" s="16"/>
      <c r="GML154" s="16"/>
      <c r="GMP154" s="16"/>
      <c r="GMT154" s="16"/>
      <c r="GMX154" s="16"/>
      <c r="GNB154" s="16"/>
      <c r="GNF154" s="16"/>
      <c r="GNJ154" s="16"/>
      <c r="GNN154" s="16"/>
      <c r="GNR154" s="16"/>
      <c r="GNV154" s="16"/>
      <c r="GNZ154" s="16"/>
      <c r="GOD154" s="16"/>
      <c r="GOH154" s="16"/>
      <c r="GOL154" s="16"/>
      <c r="GOP154" s="16"/>
      <c r="GOT154" s="16"/>
      <c r="GOX154" s="16"/>
      <c r="GPB154" s="16"/>
      <c r="GPF154" s="16"/>
      <c r="GPJ154" s="16"/>
      <c r="GPN154" s="16"/>
      <c r="GPR154" s="16"/>
      <c r="GPV154" s="16"/>
      <c r="GPZ154" s="16"/>
      <c r="GQD154" s="16"/>
      <c r="GQH154" s="16"/>
      <c r="GQL154" s="16"/>
      <c r="GQP154" s="16"/>
      <c r="GQT154" s="16"/>
      <c r="GQX154" s="16"/>
      <c r="GRB154" s="16"/>
      <c r="GRF154" s="16"/>
      <c r="GRJ154" s="16"/>
      <c r="GRN154" s="16"/>
      <c r="GRR154" s="16"/>
      <c r="GRV154" s="16"/>
      <c r="GRZ154" s="16"/>
      <c r="GSD154" s="16"/>
      <c r="GSH154" s="16"/>
      <c r="GSL154" s="16"/>
      <c r="GSP154" s="16"/>
      <c r="GST154" s="16"/>
      <c r="GSX154" s="16"/>
      <c r="GTB154" s="16"/>
      <c r="GTF154" s="16"/>
      <c r="GTJ154" s="16"/>
      <c r="GTN154" s="16"/>
      <c r="GTR154" s="16"/>
      <c r="GTV154" s="16"/>
      <c r="GTZ154" s="16"/>
      <c r="GUD154" s="16"/>
      <c r="GUH154" s="16"/>
      <c r="GUL154" s="16"/>
      <c r="GUP154" s="16"/>
      <c r="GUT154" s="16"/>
      <c r="GUX154" s="16"/>
      <c r="GVB154" s="16"/>
      <c r="GVF154" s="16"/>
      <c r="GVJ154" s="16"/>
      <c r="GVN154" s="16"/>
      <c r="GVR154" s="16"/>
      <c r="GVV154" s="16"/>
      <c r="GVZ154" s="16"/>
      <c r="GWD154" s="16"/>
      <c r="GWH154" s="16"/>
      <c r="GWL154" s="16"/>
      <c r="GWP154" s="16"/>
      <c r="GWT154" s="16"/>
      <c r="GWX154" s="16"/>
      <c r="GXB154" s="16"/>
      <c r="GXF154" s="16"/>
      <c r="GXJ154" s="16"/>
      <c r="GXN154" s="16"/>
      <c r="GXR154" s="16"/>
      <c r="GXV154" s="16"/>
      <c r="GXZ154" s="16"/>
      <c r="GYD154" s="16"/>
      <c r="GYH154" s="16"/>
      <c r="GYL154" s="16"/>
      <c r="GYP154" s="16"/>
      <c r="GYT154" s="16"/>
      <c r="GYX154" s="16"/>
      <c r="GZB154" s="16"/>
      <c r="GZF154" s="16"/>
      <c r="GZJ154" s="16"/>
      <c r="GZN154" s="16"/>
      <c r="GZR154" s="16"/>
      <c r="GZV154" s="16"/>
      <c r="GZZ154" s="16"/>
      <c r="HAD154" s="16"/>
      <c r="HAH154" s="16"/>
      <c r="HAL154" s="16"/>
      <c r="HAP154" s="16"/>
      <c r="HAT154" s="16"/>
      <c r="HAX154" s="16"/>
      <c r="HBB154" s="16"/>
      <c r="HBF154" s="16"/>
      <c r="HBJ154" s="16"/>
      <c r="HBN154" s="16"/>
      <c r="HBR154" s="16"/>
      <c r="HBV154" s="16"/>
      <c r="HBZ154" s="16"/>
      <c r="HCD154" s="16"/>
      <c r="HCH154" s="16"/>
      <c r="HCL154" s="16"/>
      <c r="HCP154" s="16"/>
      <c r="HCT154" s="16"/>
      <c r="HCX154" s="16"/>
      <c r="HDB154" s="16"/>
      <c r="HDF154" s="16"/>
      <c r="HDJ154" s="16"/>
      <c r="HDN154" s="16"/>
      <c r="HDR154" s="16"/>
      <c r="HDV154" s="16"/>
      <c r="HDZ154" s="16"/>
      <c r="HED154" s="16"/>
      <c r="HEH154" s="16"/>
      <c r="HEL154" s="16"/>
      <c r="HEP154" s="16"/>
      <c r="HET154" s="16"/>
      <c r="HEX154" s="16"/>
      <c r="HFB154" s="16"/>
      <c r="HFF154" s="16"/>
      <c r="HFJ154" s="16"/>
      <c r="HFN154" s="16"/>
      <c r="HFR154" s="16"/>
      <c r="HFV154" s="16"/>
      <c r="HFZ154" s="16"/>
      <c r="HGD154" s="16"/>
      <c r="HGH154" s="16"/>
      <c r="HGL154" s="16"/>
      <c r="HGP154" s="16"/>
      <c r="HGT154" s="16"/>
      <c r="HGX154" s="16"/>
      <c r="HHB154" s="16"/>
      <c r="HHF154" s="16"/>
      <c r="HHJ154" s="16"/>
      <c r="HHN154" s="16"/>
      <c r="HHR154" s="16"/>
      <c r="HHV154" s="16"/>
      <c r="HHZ154" s="16"/>
      <c r="HID154" s="16"/>
      <c r="HIH154" s="16"/>
      <c r="HIL154" s="16"/>
      <c r="HIP154" s="16"/>
      <c r="HIT154" s="16"/>
      <c r="HIX154" s="16"/>
      <c r="HJB154" s="16"/>
      <c r="HJF154" s="16"/>
      <c r="HJJ154" s="16"/>
      <c r="HJN154" s="16"/>
      <c r="HJR154" s="16"/>
      <c r="HJV154" s="16"/>
      <c r="HJZ154" s="16"/>
      <c r="HKD154" s="16"/>
      <c r="HKH154" s="16"/>
      <c r="HKL154" s="16"/>
      <c r="HKP154" s="16"/>
      <c r="HKT154" s="16"/>
      <c r="HKX154" s="16"/>
      <c r="HLB154" s="16"/>
      <c r="HLF154" s="16"/>
      <c r="HLJ154" s="16"/>
      <c r="HLN154" s="16"/>
      <c r="HLR154" s="16"/>
      <c r="HLV154" s="16"/>
      <c r="HLZ154" s="16"/>
      <c r="HMD154" s="16"/>
      <c r="HMH154" s="16"/>
      <c r="HML154" s="16"/>
      <c r="HMP154" s="16"/>
      <c r="HMT154" s="16"/>
      <c r="HMX154" s="16"/>
      <c r="HNB154" s="16"/>
      <c r="HNF154" s="16"/>
      <c r="HNJ154" s="16"/>
      <c r="HNN154" s="16"/>
      <c r="HNR154" s="16"/>
      <c r="HNV154" s="16"/>
      <c r="HNZ154" s="16"/>
      <c r="HOD154" s="16"/>
      <c r="HOH154" s="16"/>
      <c r="HOL154" s="16"/>
      <c r="HOP154" s="16"/>
      <c r="HOT154" s="16"/>
      <c r="HOX154" s="16"/>
      <c r="HPB154" s="16"/>
      <c r="HPF154" s="16"/>
      <c r="HPJ154" s="16"/>
      <c r="HPN154" s="16"/>
      <c r="HPR154" s="16"/>
      <c r="HPV154" s="16"/>
      <c r="HPZ154" s="16"/>
      <c r="HQD154" s="16"/>
      <c r="HQH154" s="16"/>
      <c r="HQL154" s="16"/>
      <c r="HQP154" s="16"/>
      <c r="HQT154" s="16"/>
      <c r="HQX154" s="16"/>
      <c r="HRB154" s="16"/>
      <c r="HRF154" s="16"/>
      <c r="HRJ154" s="16"/>
      <c r="HRN154" s="16"/>
      <c r="HRR154" s="16"/>
      <c r="HRV154" s="16"/>
      <c r="HRZ154" s="16"/>
      <c r="HSD154" s="16"/>
      <c r="HSH154" s="16"/>
      <c r="HSL154" s="16"/>
      <c r="HSP154" s="16"/>
      <c r="HST154" s="16"/>
      <c r="HSX154" s="16"/>
      <c r="HTB154" s="16"/>
      <c r="HTF154" s="16"/>
      <c r="HTJ154" s="16"/>
      <c r="HTN154" s="16"/>
      <c r="HTR154" s="16"/>
      <c r="HTV154" s="16"/>
      <c r="HTZ154" s="16"/>
      <c r="HUD154" s="16"/>
      <c r="HUH154" s="16"/>
      <c r="HUL154" s="16"/>
      <c r="HUP154" s="16"/>
      <c r="HUT154" s="16"/>
      <c r="HUX154" s="16"/>
      <c r="HVB154" s="16"/>
      <c r="HVF154" s="16"/>
      <c r="HVJ154" s="16"/>
      <c r="HVN154" s="16"/>
      <c r="HVR154" s="16"/>
      <c r="HVV154" s="16"/>
      <c r="HVZ154" s="16"/>
      <c r="HWD154" s="16"/>
      <c r="HWH154" s="16"/>
      <c r="HWL154" s="16"/>
      <c r="HWP154" s="16"/>
      <c r="HWT154" s="16"/>
      <c r="HWX154" s="16"/>
      <c r="HXB154" s="16"/>
      <c r="HXF154" s="16"/>
      <c r="HXJ154" s="16"/>
      <c r="HXN154" s="16"/>
      <c r="HXR154" s="16"/>
      <c r="HXV154" s="16"/>
      <c r="HXZ154" s="16"/>
      <c r="HYD154" s="16"/>
      <c r="HYH154" s="16"/>
      <c r="HYL154" s="16"/>
      <c r="HYP154" s="16"/>
      <c r="HYT154" s="16"/>
      <c r="HYX154" s="16"/>
      <c r="HZB154" s="16"/>
      <c r="HZF154" s="16"/>
      <c r="HZJ154" s="16"/>
      <c r="HZN154" s="16"/>
      <c r="HZR154" s="16"/>
      <c r="HZV154" s="16"/>
      <c r="HZZ154" s="16"/>
      <c r="IAD154" s="16"/>
      <c r="IAH154" s="16"/>
      <c r="IAL154" s="16"/>
      <c r="IAP154" s="16"/>
      <c r="IAT154" s="16"/>
      <c r="IAX154" s="16"/>
      <c r="IBB154" s="16"/>
      <c r="IBF154" s="16"/>
      <c r="IBJ154" s="16"/>
      <c r="IBN154" s="16"/>
      <c r="IBR154" s="16"/>
      <c r="IBV154" s="16"/>
      <c r="IBZ154" s="16"/>
      <c r="ICD154" s="16"/>
      <c r="ICH154" s="16"/>
      <c r="ICL154" s="16"/>
      <c r="ICP154" s="16"/>
      <c r="ICT154" s="16"/>
      <c r="ICX154" s="16"/>
      <c r="IDB154" s="16"/>
      <c r="IDF154" s="16"/>
      <c r="IDJ154" s="16"/>
      <c r="IDN154" s="16"/>
      <c r="IDR154" s="16"/>
      <c r="IDV154" s="16"/>
      <c r="IDZ154" s="16"/>
      <c r="IED154" s="16"/>
      <c r="IEH154" s="16"/>
      <c r="IEL154" s="16"/>
      <c r="IEP154" s="16"/>
      <c r="IET154" s="16"/>
      <c r="IEX154" s="16"/>
      <c r="IFB154" s="16"/>
      <c r="IFF154" s="16"/>
      <c r="IFJ154" s="16"/>
      <c r="IFN154" s="16"/>
      <c r="IFR154" s="16"/>
      <c r="IFV154" s="16"/>
      <c r="IFZ154" s="16"/>
      <c r="IGD154" s="16"/>
      <c r="IGH154" s="16"/>
      <c r="IGL154" s="16"/>
      <c r="IGP154" s="16"/>
      <c r="IGT154" s="16"/>
      <c r="IGX154" s="16"/>
      <c r="IHB154" s="16"/>
      <c r="IHF154" s="16"/>
      <c r="IHJ154" s="16"/>
      <c r="IHN154" s="16"/>
      <c r="IHR154" s="16"/>
      <c r="IHV154" s="16"/>
      <c r="IHZ154" s="16"/>
      <c r="IID154" s="16"/>
      <c r="IIH154" s="16"/>
      <c r="IIL154" s="16"/>
      <c r="IIP154" s="16"/>
      <c r="IIT154" s="16"/>
      <c r="IIX154" s="16"/>
      <c r="IJB154" s="16"/>
      <c r="IJF154" s="16"/>
      <c r="IJJ154" s="16"/>
      <c r="IJN154" s="16"/>
      <c r="IJR154" s="16"/>
      <c r="IJV154" s="16"/>
      <c r="IJZ154" s="16"/>
      <c r="IKD154" s="16"/>
      <c r="IKH154" s="16"/>
      <c r="IKL154" s="16"/>
      <c r="IKP154" s="16"/>
      <c r="IKT154" s="16"/>
      <c r="IKX154" s="16"/>
      <c r="ILB154" s="16"/>
      <c r="ILF154" s="16"/>
      <c r="ILJ154" s="16"/>
      <c r="ILN154" s="16"/>
      <c r="ILR154" s="16"/>
      <c r="ILV154" s="16"/>
      <c r="ILZ154" s="16"/>
      <c r="IMD154" s="16"/>
      <c r="IMH154" s="16"/>
      <c r="IML154" s="16"/>
      <c r="IMP154" s="16"/>
      <c r="IMT154" s="16"/>
      <c r="IMX154" s="16"/>
      <c r="INB154" s="16"/>
      <c r="INF154" s="16"/>
      <c r="INJ154" s="16"/>
      <c r="INN154" s="16"/>
      <c r="INR154" s="16"/>
      <c r="INV154" s="16"/>
      <c r="INZ154" s="16"/>
      <c r="IOD154" s="16"/>
      <c r="IOH154" s="16"/>
      <c r="IOL154" s="16"/>
      <c r="IOP154" s="16"/>
      <c r="IOT154" s="16"/>
      <c r="IOX154" s="16"/>
      <c r="IPB154" s="16"/>
      <c r="IPF154" s="16"/>
      <c r="IPJ154" s="16"/>
      <c r="IPN154" s="16"/>
      <c r="IPR154" s="16"/>
      <c r="IPV154" s="16"/>
      <c r="IPZ154" s="16"/>
      <c r="IQD154" s="16"/>
      <c r="IQH154" s="16"/>
      <c r="IQL154" s="16"/>
      <c r="IQP154" s="16"/>
      <c r="IQT154" s="16"/>
      <c r="IQX154" s="16"/>
      <c r="IRB154" s="16"/>
      <c r="IRF154" s="16"/>
      <c r="IRJ154" s="16"/>
      <c r="IRN154" s="16"/>
      <c r="IRR154" s="16"/>
      <c r="IRV154" s="16"/>
      <c r="IRZ154" s="16"/>
      <c r="ISD154" s="16"/>
      <c r="ISH154" s="16"/>
      <c r="ISL154" s="16"/>
      <c r="ISP154" s="16"/>
      <c r="IST154" s="16"/>
      <c r="ISX154" s="16"/>
      <c r="ITB154" s="16"/>
      <c r="ITF154" s="16"/>
      <c r="ITJ154" s="16"/>
      <c r="ITN154" s="16"/>
      <c r="ITR154" s="16"/>
      <c r="ITV154" s="16"/>
      <c r="ITZ154" s="16"/>
      <c r="IUD154" s="16"/>
      <c r="IUH154" s="16"/>
      <c r="IUL154" s="16"/>
      <c r="IUP154" s="16"/>
      <c r="IUT154" s="16"/>
      <c r="IUX154" s="16"/>
      <c r="IVB154" s="16"/>
      <c r="IVF154" s="16"/>
      <c r="IVJ154" s="16"/>
      <c r="IVN154" s="16"/>
      <c r="IVR154" s="16"/>
      <c r="IVV154" s="16"/>
      <c r="IVZ154" s="16"/>
      <c r="IWD154" s="16"/>
      <c r="IWH154" s="16"/>
      <c r="IWL154" s="16"/>
      <c r="IWP154" s="16"/>
      <c r="IWT154" s="16"/>
      <c r="IWX154" s="16"/>
      <c r="IXB154" s="16"/>
      <c r="IXF154" s="16"/>
      <c r="IXJ154" s="16"/>
      <c r="IXN154" s="16"/>
      <c r="IXR154" s="16"/>
      <c r="IXV154" s="16"/>
      <c r="IXZ154" s="16"/>
      <c r="IYD154" s="16"/>
      <c r="IYH154" s="16"/>
      <c r="IYL154" s="16"/>
      <c r="IYP154" s="16"/>
      <c r="IYT154" s="16"/>
      <c r="IYX154" s="16"/>
      <c r="IZB154" s="16"/>
      <c r="IZF154" s="16"/>
      <c r="IZJ154" s="16"/>
      <c r="IZN154" s="16"/>
      <c r="IZR154" s="16"/>
      <c r="IZV154" s="16"/>
      <c r="IZZ154" s="16"/>
      <c r="JAD154" s="16"/>
      <c r="JAH154" s="16"/>
      <c r="JAL154" s="16"/>
      <c r="JAP154" s="16"/>
      <c r="JAT154" s="16"/>
      <c r="JAX154" s="16"/>
      <c r="JBB154" s="16"/>
      <c r="JBF154" s="16"/>
      <c r="JBJ154" s="16"/>
      <c r="JBN154" s="16"/>
      <c r="JBR154" s="16"/>
      <c r="JBV154" s="16"/>
      <c r="JBZ154" s="16"/>
      <c r="JCD154" s="16"/>
      <c r="JCH154" s="16"/>
      <c r="JCL154" s="16"/>
      <c r="JCP154" s="16"/>
      <c r="JCT154" s="16"/>
      <c r="JCX154" s="16"/>
      <c r="JDB154" s="16"/>
      <c r="JDF154" s="16"/>
      <c r="JDJ154" s="16"/>
      <c r="JDN154" s="16"/>
      <c r="JDR154" s="16"/>
      <c r="JDV154" s="16"/>
      <c r="JDZ154" s="16"/>
      <c r="JED154" s="16"/>
      <c r="JEH154" s="16"/>
      <c r="JEL154" s="16"/>
      <c r="JEP154" s="16"/>
      <c r="JET154" s="16"/>
      <c r="JEX154" s="16"/>
      <c r="JFB154" s="16"/>
      <c r="JFF154" s="16"/>
      <c r="JFJ154" s="16"/>
      <c r="JFN154" s="16"/>
      <c r="JFR154" s="16"/>
      <c r="JFV154" s="16"/>
      <c r="JFZ154" s="16"/>
      <c r="JGD154" s="16"/>
      <c r="JGH154" s="16"/>
      <c r="JGL154" s="16"/>
      <c r="JGP154" s="16"/>
      <c r="JGT154" s="16"/>
      <c r="JGX154" s="16"/>
      <c r="JHB154" s="16"/>
      <c r="JHF154" s="16"/>
      <c r="JHJ154" s="16"/>
      <c r="JHN154" s="16"/>
      <c r="JHR154" s="16"/>
      <c r="JHV154" s="16"/>
      <c r="JHZ154" s="16"/>
      <c r="JID154" s="16"/>
      <c r="JIH154" s="16"/>
      <c r="JIL154" s="16"/>
      <c r="JIP154" s="16"/>
      <c r="JIT154" s="16"/>
      <c r="JIX154" s="16"/>
      <c r="JJB154" s="16"/>
      <c r="JJF154" s="16"/>
      <c r="JJJ154" s="16"/>
      <c r="JJN154" s="16"/>
      <c r="JJR154" s="16"/>
      <c r="JJV154" s="16"/>
      <c r="JJZ154" s="16"/>
      <c r="JKD154" s="16"/>
      <c r="JKH154" s="16"/>
      <c r="JKL154" s="16"/>
      <c r="JKP154" s="16"/>
      <c r="JKT154" s="16"/>
      <c r="JKX154" s="16"/>
      <c r="JLB154" s="16"/>
      <c r="JLF154" s="16"/>
      <c r="JLJ154" s="16"/>
      <c r="JLN154" s="16"/>
      <c r="JLR154" s="16"/>
      <c r="JLV154" s="16"/>
      <c r="JLZ154" s="16"/>
      <c r="JMD154" s="16"/>
      <c r="JMH154" s="16"/>
      <c r="JML154" s="16"/>
      <c r="JMP154" s="16"/>
      <c r="JMT154" s="16"/>
      <c r="JMX154" s="16"/>
      <c r="JNB154" s="16"/>
      <c r="JNF154" s="16"/>
      <c r="JNJ154" s="16"/>
      <c r="JNN154" s="16"/>
      <c r="JNR154" s="16"/>
      <c r="JNV154" s="16"/>
      <c r="JNZ154" s="16"/>
      <c r="JOD154" s="16"/>
      <c r="JOH154" s="16"/>
      <c r="JOL154" s="16"/>
      <c r="JOP154" s="16"/>
      <c r="JOT154" s="16"/>
      <c r="JOX154" s="16"/>
      <c r="JPB154" s="16"/>
      <c r="JPF154" s="16"/>
      <c r="JPJ154" s="16"/>
      <c r="JPN154" s="16"/>
      <c r="JPR154" s="16"/>
      <c r="JPV154" s="16"/>
      <c r="JPZ154" s="16"/>
      <c r="JQD154" s="16"/>
      <c r="JQH154" s="16"/>
      <c r="JQL154" s="16"/>
      <c r="JQP154" s="16"/>
      <c r="JQT154" s="16"/>
      <c r="JQX154" s="16"/>
      <c r="JRB154" s="16"/>
      <c r="JRF154" s="16"/>
      <c r="JRJ154" s="16"/>
      <c r="JRN154" s="16"/>
      <c r="JRR154" s="16"/>
      <c r="JRV154" s="16"/>
      <c r="JRZ154" s="16"/>
      <c r="JSD154" s="16"/>
      <c r="JSH154" s="16"/>
      <c r="JSL154" s="16"/>
      <c r="JSP154" s="16"/>
      <c r="JST154" s="16"/>
      <c r="JSX154" s="16"/>
      <c r="JTB154" s="16"/>
      <c r="JTF154" s="16"/>
      <c r="JTJ154" s="16"/>
      <c r="JTN154" s="16"/>
      <c r="JTR154" s="16"/>
      <c r="JTV154" s="16"/>
      <c r="JTZ154" s="16"/>
      <c r="JUD154" s="16"/>
      <c r="JUH154" s="16"/>
      <c r="JUL154" s="16"/>
      <c r="JUP154" s="16"/>
      <c r="JUT154" s="16"/>
      <c r="JUX154" s="16"/>
      <c r="JVB154" s="16"/>
      <c r="JVF154" s="16"/>
      <c r="JVJ154" s="16"/>
      <c r="JVN154" s="16"/>
      <c r="JVR154" s="16"/>
      <c r="JVV154" s="16"/>
      <c r="JVZ154" s="16"/>
      <c r="JWD154" s="16"/>
      <c r="JWH154" s="16"/>
      <c r="JWL154" s="16"/>
      <c r="JWP154" s="16"/>
      <c r="JWT154" s="16"/>
      <c r="JWX154" s="16"/>
      <c r="JXB154" s="16"/>
      <c r="JXF154" s="16"/>
      <c r="JXJ154" s="16"/>
      <c r="JXN154" s="16"/>
      <c r="JXR154" s="16"/>
      <c r="JXV154" s="16"/>
      <c r="JXZ154" s="16"/>
      <c r="JYD154" s="16"/>
      <c r="JYH154" s="16"/>
      <c r="JYL154" s="16"/>
      <c r="JYP154" s="16"/>
      <c r="JYT154" s="16"/>
      <c r="JYX154" s="16"/>
      <c r="JZB154" s="16"/>
      <c r="JZF154" s="16"/>
      <c r="JZJ154" s="16"/>
      <c r="JZN154" s="16"/>
      <c r="JZR154" s="16"/>
      <c r="JZV154" s="16"/>
      <c r="JZZ154" s="16"/>
      <c r="KAD154" s="16"/>
      <c r="KAH154" s="16"/>
      <c r="KAL154" s="16"/>
      <c r="KAP154" s="16"/>
      <c r="KAT154" s="16"/>
      <c r="KAX154" s="16"/>
      <c r="KBB154" s="16"/>
      <c r="KBF154" s="16"/>
      <c r="KBJ154" s="16"/>
      <c r="KBN154" s="16"/>
      <c r="KBR154" s="16"/>
      <c r="KBV154" s="16"/>
      <c r="KBZ154" s="16"/>
      <c r="KCD154" s="16"/>
      <c r="KCH154" s="16"/>
      <c r="KCL154" s="16"/>
      <c r="KCP154" s="16"/>
      <c r="KCT154" s="16"/>
      <c r="KCX154" s="16"/>
      <c r="KDB154" s="16"/>
      <c r="KDF154" s="16"/>
      <c r="KDJ154" s="16"/>
      <c r="KDN154" s="16"/>
      <c r="KDR154" s="16"/>
      <c r="KDV154" s="16"/>
      <c r="KDZ154" s="16"/>
      <c r="KED154" s="16"/>
      <c r="KEH154" s="16"/>
      <c r="KEL154" s="16"/>
      <c r="KEP154" s="16"/>
      <c r="KET154" s="16"/>
      <c r="KEX154" s="16"/>
      <c r="KFB154" s="16"/>
      <c r="KFF154" s="16"/>
      <c r="KFJ154" s="16"/>
      <c r="KFN154" s="16"/>
      <c r="KFR154" s="16"/>
      <c r="KFV154" s="16"/>
      <c r="KFZ154" s="16"/>
      <c r="KGD154" s="16"/>
      <c r="KGH154" s="16"/>
      <c r="KGL154" s="16"/>
      <c r="KGP154" s="16"/>
      <c r="KGT154" s="16"/>
      <c r="KGX154" s="16"/>
      <c r="KHB154" s="16"/>
      <c r="KHF154" s="16"/>
      <c r="KHJ154" s="16"/>
      <c r="KHN154" s="16"/>
      <c r="KHR154" s="16"/>
      <c r="KHV154" s="16"/>
      <c r="KHZ154" s="16"/>
      <c r="KID154" s="16"/>
      <c r="KIH154" s="16"/>
      <c r="KIL154" s="16"/>
      <c r="KIP154" s="16"/>
      <c r="KIT154" s="16"/>
      <c r="KIX154" s="16"/>
      <c r="KJB154" s="16"/>
      <c r="KJF154" s="16"/>
      <c r="KJJ154" s="16"/>
      <c r="KJN154" s="16"/>
      <c r="KJR154" s="16"/>
      <c r="KJV154" s="16"/>
      <c r="KJZ154" s="16"/>
      <c r="KKD154" s="16"/>
      <c r="KKH154" s="16"/>
      <c r="KKL154" s="16"/>
      <c r="KKP154" s="16"/>
      <c r="KKT154" s="16"/>
      <c r="KKX154" s="16"/>
      <c r="KLB154" s="16"/>
      <c r="KLF154" s="16"/>
      <c r="KLJ154" s="16"/>
      <c r="KLN154" s="16"/>
      <c r="KLR154" s="16"/>
      <c r="KLV154" s="16"/>
      <c r="KLZ154" s="16"/>
      <c r="KMD154" s="16"/>
      <c r="KMH154" s="16"/>
      <c r="KML154" s="16"/>
      <c r="KMP154" s="16"/>
      <c r="KMT154" s="16"/>
      <c r="KMX154" s="16"/>
      <c r="KNB154" s="16"/>
      <c r="KNF154" s="16"/>
      <c r="KNJ154" s="16"/>
      <c r="KNN154" s="16"/>
      <c r="KNR154" s="16"/>
      <c r="KNV154" s="16"/>
      <c r="KNZ154" s="16"/>
      <c r="KOD154" s="16"/>
      <c r="KOH154" s="16"/>
      <c r="KOL154" s="16"/>
      <c r="KOP154" s="16"/>
      <c r="KOT154" s="16"/>
      <c r="KOX154" s="16"/>
      <c r="KPB154" s="16"/>
      <c r="KPF154" s="16"/>
      <c r="KPJ154" s="16"/>
      <c r="KPN154" s="16"/>
      <c r="KPR154" s="16"/>
      <c r="KPV154" s="16"/>
      <c r="KPZ154" s="16"/>
      <c r="KQD154" s="16"/>
      <c r="KQH154" s="16"/>
      <c r="KQL154" s="16"/>
      <c r="KQP154" s="16"/>
      <c r="KQT154" s="16"/>
      <c r="KQX154" s="16"/>
      <c r="KRB154" s="16"/>
      <c r="KRF154" s="16"/>
      <c r="KRJ154" s="16"/>
      <c r="KRN154" s="16"/>
      <c r="KRR154" s="16"/>
      <c r="KRV154" s="16"/>
      <c r="KRZ154" s="16"/>
      <c r="KSD154" s="16"/>
      <c r="KSH154" s="16"/>
      <c r="KSL154" s="16"/>
      <c r="KSP154" s="16"/>
      <c r="KST154" s="16"/>
      <c r="KSX154" s="16"/>
      <c r="KTB154" s="16"/>
      <c r="KTF154" s="16"/>
      <c r="KTJ154" s="16"/>
      <c r="KTN154" s="16"/>
      <c r="KTR154" s="16"/>
      <c r="KTV154" s="16"/>
      <c r="KTZ154" s="16"/>
      <c r="KUD154" s="16"/>
      <c r="KUH154" s="16"/>
      <c r="KUL154" s="16"/>
      <c r="KUP154" s="16"/>
      <c r="KUT154" s="16"/>
      <c r="KUX154" s="16"/>
      <c r="KVB154" s="16"/>
      <c r="KVF154" s="16"/>
      <c r="KVJ154" s="16"/>
      <c r="KVN154" s="16"/>
      <c r="KVR154" s="16"/>
      <c r="KVV154" s="16"/>
      <c r="KVZ154" s="16"/>
      <c r="KWD154" s="16"/>
      <c r="KWH154" s="16"/>
      <c r="KWL154" s="16"/>
      <c r="KWP154" s="16"/>
      <c r="KWT154" s="16"/>
      <c r="KWX154" s="16"/>
      <c r="KXB154" s="16"/>
      <c r="KXF154" s="16"/>
      <c r="KXJ154" s="16"/>
      <c r="KXN154" s="16"/>
      <c r="KXR154" s="16"/>
      <c r="KXV154" s="16"/>
      <c r="KXZ154" s="16"/>
      <c r="KYD154" s="16"/>
      <c r="KYH154" s="16"/>
      <c r="KYL154" s="16"/>
      <c r="KYP154" s="16"/>
      <c r="KYT154" s="16"/>
      <c r="KYX154" s="16"/>
      <c r="KZB154" s="16"/>
      <c r="KZF154" s="16"/>
      <c r="KZJ154" s="16"/>
      <c r="KZN154" s="16"/>
      <c r="KZR154" s="16"/>
      <c r="KZV154" s="16"/>
      <c r="KZZ154" s="16"/>
      <c r="LAD154" s="16"/>
      <c r="LAH154" s="16"/>
      <c r="LAL154" s="16"/>
      <c r="LAP154" s="16"/>
      <c r="LAT154" s="16"/>
      <c r="LAX154" s="16"/>
      <c r="LBB154" s="16"/>
      <c r="LBF154" s="16"/>
      <c r="LBJ154" s="16"/>
      <c r="LBN154" s="16"/>
      <c r="LBR154" s="16"/>
      <c r="LBV154" s="16"/>
      <c r="LBZ154" s="16"/>
      <c r="LCD154" s="16"/>
      <c r="LCH154" s="16"/>
      <c r="LCL154" s="16"/>
      <c r="LCP154" s="16"/>
      <c r="LCT154" s="16"/>
      <c r="LCX154" s="16"/>
      <c r="LDB154" s="16"/>
      <c r="LDF154" s="16"/>
      <c r="LDJ154" s="16"/>
      <c r="LDN154" s="16"/>
      <c r="LDR154" s="16"/>
      <c r="LDV154" s="16"/>
      <c r="LDZ154" s="16"/>
      <c r="LED154" s="16"/>
      <c r="LEH154" s="16"/>
      <c r="LEL154" s="16"/>
      <c r="LEP154" s="16"/>
      <c r="LET154" s="16"/>
      <c r="LEX154" s="16"/>
      <c r="LFB154" s="16"/>
      <c r="LFF154" s="16"/>
      <c r="LFJ154" s="16"/>
      <c r="LFN154" s="16"/>
      <c r="LFR154" s="16"/>
      <c r="LFV154" s="16"/>
      <c r="LFZ154" s="16"/>
      <c r="LGD154" s="16"/>
      <c r="LGH154" s="16"/>
      <c r="LGL154" s="16"/>
      <c r="LGP154" s="16"/>
      <c r="LGT154" s="16"/>
      <c r="LGX154" s="16"/>
      <c r="LHB154" s="16"/>
      <c r="LHF154" s="16"/>
      <c r="LHJ154" s="16"/>
      <c r="LHN154" s="16"/>
      <c r="LHR154" s="16"/>
      <c r="LHV154" s="16"/>
      <c r="LHZ154" s="16"/>
      <c r="LID154" s="16"/>
      <c r="LIH154" s="16"/>
      <c r="LIL154" s="16"/>
      <c r="LIP154" s="16"/>
      <c r="LIT154" s="16"/>
      <c r="LIX154" s="16"/>
      <c r="LJB154" s="16"/>
      <c r="LJF154" s="16"/>
      <c r="LJJ154" s="16"/>
      <c r="LJN154" s="16"/>
      <c r="LJR154" s="16"/>
      <c r="LJV154" s="16"/>
      <c r="LJZ154" s="16"/>
      <c r="LKD154" s="16"/>
      <c r="LKH154" s="16"/>
      <c r="LKL154" s="16"/>
      <c r="LKP154" s="16"/>
      <c r="LKT154" s="16"/>
      <c r="LKX154" s="16"/>
      <c r="LLB154" s="16"/>
      <c r="LLF154" s="16"/>
      <c r="LLJ154" s="16"/>
      <c r="LLN154" s="16"/>
      <c r="LLR154" s="16"/>
      <c r="LLV154" s="16"/>
      <c r="LLZ154" s="16"/>
      <c r="LMD154" s="16"/>
      <c r="LMH154" s="16"/>
      <c r="LML154" s="16"/>
      <c r="LMP154" s="16"/>
      <c r="LMT154" s="16"/>
      <c r="LMX154" s="16"/>
      <c r="LNB154" s="16"/>
      <c r="LNF154" s="16"/>
      <c r="LNJ154" s="16"/>
      <c r="LNN154" s="16"/>
      <c r="LNR154" s="16"/>
      <c r="LNV154" s="16"/>
      <c r="LNZ154" s="16"/>
      <c r="LOD154" s="16"/>
      <c r="LOH154" s="16"/>
      <c r="LOL154" s="16"/>
      <c r="LOP154" s="16"/>
      <c r="LOT154" s="16"/>
      <c r="LOX154" s="16"/>
      <c r="LPB154" s="16"/>
      <c r="LPF154" s="16"/>
      <c r="LPJ154" s="16"/>
      <c r="LPN154" s="16"/>
      <c r="LPR154" s="16"/>
      <c r="LPV154" s="16"/>
      <c r="LPZ154" s="16"/>
      <c r="LQD154" s="16"/>
      <c r="LQH154" s="16"/>
      <c r="LQL154" s="16"/>
      <c r="LQP154" s="16"/>
      <c r="LQT154" s="16"/>
      <c r="LQX154" s="16"/>
      <c r="LRB154" s="16"/>
      <c r="LRF154" s="16"/>
      <c r="LRJ154" s="16"/>
      <c r="LRN154" s="16"/>
      <c r="LRR154" s="16"/>
      <c r="LRV154" s="16"/>
      <c r="LRZ154" s="16"/>
      <c r="LSD154" s="16"/>
      <c r="LSH154" s="16"/>
      <c r="LSL154" s="16"/>
      <c r="LSP154" s="16"/>
      <c r="LST154" s="16"/>
      <c r="LSX154" s="16"/>
      <c r="LTB154" s="16"/>
      <c r="LTF154" s="16"/>
      <c r="LTJ154" s="16"/>
      <c r="LTN154" s="16"/>
      <c r="LTR154" s="16"/>
      <c r="LTV154" s="16"/>
      <c r="LTZ154" s="16"/>
      <c r="LUD154" s="16"/>
      <c r="LUH154" s="16"/>
      <c r="LUL154" s="16"/>
      <c r="LUP154" s="16"/>
      <c r="LUT154" s="16"/>
      <c r="LUX154" s="16"/>
      <c r="LVB154" s="16"/>
      <c r="LVF154" s="16"/>
      <c r="LVJ154" s="16"/>
      <c r="LVN154" s="16"/>
      <c r="LVR154" s="16"/>
      <c r="LVV154" s="16"/>
      <c r="LVZ154" s="16"/>
      <c r="LWD154" s="16"/>
      <c r="LWH154" s="16"/>
      <c r="LWL154" s="16"/>
      <c r="LWP154" s="16"/>
      <c r="LWT154" s="16"/>
      <c r="LWX154" s="16"/>
      <c r="LXB154" s="16"/>
      <c r="LXF154" s="16"/>
      <c r="LXJ154" s="16"/>
      <c r="LXN154" s="16"/>
      <c r="LXR154" s="16"/>
      <c r="LXV154" s="16"/>
      <c r="LXZ154" s="16"/>
      <c r="LYD154" s="16"/>
      <c r="LYH154" s="16"/>
      <c r="LYL154" s="16"/>
      <c r="LYP154" s="16"/>
      <c r="LYT154" s="16"/>
      <c r="LYX154" s="16"/>
      <c r="LZB154" s="16"/>
      <c r="LZF154" s="16"/>
      <c r="LZJ154" s="16"/>
      <c r="LZN154" s="16"/>
      <c r="LZR154" s="16"/>
      <c r="LZV154" s="16"/>
      <c r="LZZ154" s="16"/>
      <c r="MAD154" s="16"/>
      <c r="MAH154" s="16"/>
      <c r="MAL154" s="16"/>
      <c r="MAP154" s="16"/>
      <c r="MAT154" s="16"/>
      <c r="MAX154" s="16"/>
      <c r="MBB154" s="16"/>
      <c r="MBF154" s="16"/>
      <c r="MBJ154" s="16"/>
      <c r="MBN154" s="16"/>
      <c r="MBR154" s="16"/>
      <c r="MBV154" s="16"/>
      <c r="MBZ154" s="16"/>
      <c r="MCD154" s="16"/>
      <c r="MCH154" s="16"/>
      <c r="MCL154" s="16"/>
      <c r="MCP154" s="16"/>
      <c r="MCT154" s="16"/>
      <c r="MCX154" s="16"/>
      <c r="MDB154" s="16"/>
      <c r="MDF154" s="16"/>
      <c r="MDJ154" s="16"/>
      <c r="MDN154" s="16"/>
      <c r="MDR154" s="16"/>
      <c r="MDV154" s="16"/>
      <c r="MDZ154" s="16"/>
      <c r="MED154" s="16"/>
      <c r="MEH154" s="16"/>
      <c r="MEL154" s="16"/>
      <c r="MEP154" s="16"/>
      <c r="MET154" s="16"/>
      <c r="MEX154" s="16"/>
      <c r="MFB154" s="16"/>
      <c r="MFF154" s="16"/>
      <c r="MFJ154" s="16"/>
      <c r="MFN154" s="16"/>
      <c r="MFR154" s="16"/>
      <c r="MFV154" s="16"/>
      <c r="MFZ154" s="16"/>
      <c r="MGD154" s="16"/>
      <c r="MGH154" s="16"/>
      <c r="MGL154" s="16"/>
      <c r="MGP154" s="16"/>
      <c r="MGT154" s="16"/>
      <c r="MGX154" s="16"/>
      <c r="MHB154" s="16"/>
      <c r="MHF154" s="16"/>
      <c r="MHJ154" s="16"/>
      <c r="MHN154" s="16"/>
      <c r="MHR154" s="16"/>
      <c r="MHV154" s="16"/>
      <c r="MHZ154" s="16"/>
      <c r="MID154" s="16"/>
      <c r="MIH154" s="16"/>
      <c r="MIL154" s="16"/>
      <c r="MIP154" s="16"/>
      <c r="MIT154" s="16"/>
      <c r="MIX154" s="16"/>
      <c r="MJB154" s="16"/>
      <c r="MJF154" s="16"/>
      <c r="MJJ154" s="16"/>
      <c r="MJN154" s="16"/>
      <c r="MJR154" s="16"/>
      <c r="MJV154" s="16"/>
      <c r="MJZ154" s="16"/>
      <c r="MKD154" s="16"/>
      <c r="MKH154" s="16"/>
      <c r="MKL154" s="16"/>
      <c r="MKP154" s="16"/>
      <c r="MKT154" s="16"/>
      <c r="MKX154" s="16"/>
      <c r="MLB154" s="16"/>
      <c r="MLF154" s="16"/>
      <c r="MLJ154" s="16"/>
      <c r="MLN154" s="16"/>
      <c r="MLR154" s="16"/>
      <c r="MLV154" s="16"/>
      <c r="MLZ154" s="16"/>
      <c r="MMD154" s="16"/>
      <c r="MMH154" s="16"/>
      <c r="MML154" s="16"/>
      <c r="MMP154" s="16"/>
      <c r="MMT154" s="16"/>
      <c r="MMX154" s="16"/>
      <c r="MNB154" s="16"/>
      <c r="MNF154" s="16"/>
      <c r="MNJ154" s="16"/>
      <c r="MNN154" s="16"/>
      <c r="MNR154" s="16"/>
      <c r="MNV154" s="16"/>
      <c r="MNZ154" s="16"/>
      <c r="MOD154" s="16"/>
      <c r="MOH154" s="16"/>
      <c r="MOL154" s="16"/>
      <c r="MOP154" s="16"/>
      <c r="MOT154" s="16"/>
      <c r="MOX154" s="16"/>
      <c r="MPB154" s="16"/>
      <c r="MPF154" s="16"/>
      <c r="MPJ154" s="16"/>
      <c r="MPN154" s="16"/>
      <c r="MPR154" s="16"/>
      <c r="MPV154" s="16"/>
      <c r="MPZ154" s="16"/>
      <c r="MQD154" s="16"/>
      <c r="MQH154" s="16"/>
      <c r="MQL154" s="16"/>
      <c r="MQP154" s="16"/>
      <c r="MQT154" s="16"/>
      <c r="MQX154" s="16"/>
      <c r="MRB154" s="16"/>
      <c r="MRF154" s="16"/>
      <c r="MRJ154" s="16"/>
      <c r="MRN154" s="16"/>
      <c r="MRR154" s="16"/>
      <c r="MRV154" s="16"/>
      <c r="MRZ154" s="16"/>
      <c r="MSD154" s="16"/>
      <c r="MSH154" s="16"/>
      <c r="MSL154" s="16"/>
      <c r="MSP154" s="16"/>
      <c r="MST154" s="16"/>
      <c r="MSX154" s="16"/>
      <c r="MTB154" s="16"/>
      <c r="MTF154" s="16"/>
      <c r="MTJ154" s="16"/>
      <c r="MTN154" s="16"/>
      <c r="MTR154" s="16"/>
      <c r="MTV154" s="16"/>
      <c r="MTZ154" s="16"/>
      <c r="MUD154" s="16"/>
      <c r="MUH154" s="16"/>
      <c r="MUL154" s="16"/>
      <c r="MUP154" s="16"/>
      <c r="MUT154" s="16"/>
      <c r="MUX154" s="16"/>
      <c r="MVB154" s="16"/>
      <c r="MVF154" s="16"/>
      <c r="MVJ154" s="16"/>
      <c r="MVN154" s="16"/>
      <c r="MVR154" s="16"/>
      <c r="MVV154" s="16"/>
      <c r="MVZ154" s="16"/>
      <c r="MWD154" s="16"/>
      <c r="MWH154" s="16"/>
      <c r="MWL154" s="16"/>
      <c r="MWP154" s="16"/>
      <c r="MWT154" s="16"/>
      <c r="MWX154" s="16"/>
      <c r="MXB154" s="16"/>
      <c r="MXF154" s="16"/>
      <c r="MXJ154" s="16"/>
      <c r="MXN154" s="16"/>
      <c r="MXR154" s="16"/>
      <c r="MXV154" s="16"/>
      <c r="MXZ154" s="16"/>
      <c r="MYD154" s="16"/>
      <c r="MYH154" s="16"/>
      <c r="MYL154" s="16"/>
      <c r="MYP154" s="16"/>
      <c r="MYT154" s="16"/>
      <c r="MYX154" s="16"/>
      <c r="MZB154" s="16"/>
      <c r="MZF154" s="16"/>
      <c r="MZJ154" s="16"/>
      <c r="MZN154" s="16"/>
      <c r="MZR154" s="16"/>
      <c r="MZV154" s="16"/>
      <c r="MZZ154" s="16"/>
      <c r="NAD154" s="16"/>
      <c r="NAH154" s="16"/>
      <c r="NAL154" s="16"/>
      <c r="NAP154" s="16"/>
      <c r="NAT154" s="16"/>
      <c r="NAX154" s="16"/>
      <c r="NBB154" s="16"/>
      <c r="NBF154" s="16"/>
      <c r="NBJ154" s="16"/>
      <c r="NBN154" s="16"/>
      <c r="NBR154" s="16"/>
      <c r="NBV154" s="16"/>
      <c r="NBZ154" s="16"/>
      <c r="NCD154" s="16"/>
      <c r="NCH154" s="16"/>
      <c r="NCL154" s="16"/>
      <c r="NCP154" s="16"/>
      <c r="NCT154" s="16"/>
      <c r="NCX154" s="16"/>
      <c r="NDB154" s="16"/>
      <c r="NDF154" s="16"/>
      <c r="NDJ154" s="16"/>
      <c r="NDN154" s="16"/>
      <c r="NDR154" s="16"/>
      <c r="NDV154" s="16"/>
      <c r="NDZ154" s="16"/>
      <c r="NED154" s="16"/>
      <c r="NEH154" s="16"/>
      <c r="NEL154" s="16"/>
      <c r="NEP154" s="16"/>
      <c r="NET154" s="16"/>
      <c r="NEX154" s="16"/>
      <c r="NFB154" s="16"/>
      <c r="NFF154" s="16"/>
      <c r="NFJ154" s="16"/>
      <c r="NFN154" s="16"/>
      <c r="NFR154" s="16"/>
      <c r="NFV154" s="16"/>
      <c r="NFZ154" s="16"/>
      <c r="NGD154" s="16"/>
      <c r="NGH154" s="16"/>
      <c r="NGL154" s="16"/>
      <c r="NGP154" s="16"/>
      <c r="NGT154" s="16"/>
      <c r="NGX154" s="16"/>
      <c r="NHB154" s="16"/>
      <c r="NHF154" s="16"/>
      <c r="NHJ154" s="16"/>
      <c r="NHN154" s="16"/>
      <c r="NHR154" s="16"/>
      <c r="NHV154" s="16"/>
      <c r="NHZ154" s="16"/>
      <c r="NID154" s="16"/>
      <c r="NIH154" s="16"/>
      <c r="NIL154" s="16"/>
      <c r="NIP154" s="16"/>
      <c r="NIT154" s="16"/>
      <c r="NIX154" s="16"/>
      <c r="NJB154" s="16"/>
      <c r="NJF154" s="16"/>
      <c r="NJJ154" s="16"/>
      <c r="NJN154" s="16"/>
      <c r="NJR154" s="16"/>
      <c r="NJV154" s="16"/>
      <c r="NJZ154" s="16"/>
      <c r="NKD154" s="16"/>
      <c r="NKH154" s="16"/>
      <c r="NKL154" s="16"/>
      <c r="NKP154" s="16"/>
      <c r="NKT154" s="16"/>
      <c r="NKX154" s="16"/>
      <c r="NLB154" s="16"/>
      <c r="NLF154" s="16"/>
      <c r="NLJ154" s="16"/>
      <c r="NLN154" s="16"/>
      <c r="NLR154" s="16"/>
      <c r="NLV154" s="16"/>
      <c r="NLZ154" s="16"/>
      <c r="NMD154" s="16"/>
      <c r="NMH154" s="16"/>
      <c r="NML154" s="16"/>
      <c r="NMP154" s="16"/>
      <c r="NMT154" s="16"/>
      <c r="NMX154" s="16"/>
      <c r="NNB154" s="16"/>
      <c r="NNF154" s="16"/>
      <c r="NNJ154" s="16"/>
      <c r="NNN154" s="16"/>
      <c r="NNR154" s="16"/>
      <c r="NNV154" s="16"/>
      <c r="NNZ154" s="16"/>
      <c r="NOD154" s="16"/>
      <c r="NOH154" s="16"/>
      <c r="NOL154" s="16"/>
      <c r="NOP154" s="16"/>
      <c r="NOT154" s="16"/>
      <c r="NOX154" s="16"/>
      <c r="NPB154" s="16"/>
      <c r="NPF154" s="16"/>
      <c r="NPJ154" s="16"/>
      <c r="NPN154" s="16"/>
      <c r="NPR154" s="16"/>
      <c r="NPV154" s="16"/>
      <c r="NPZ154" s="16"/>
      <c r="NQD154" s="16"/>
      <c r="NQH154" s="16"/>
      <c r="NQL154" s="16"/>
      <c r="NQP154" s="16"/>
      <c r="NQT154" s="16"/>
      <c r="NQX154" s="16"/>
      <c r="NRB154" s="16"/>
      <c r="NRF154" s="16"/>
      <c r="NRJ154" s="16"/>
      <c r="NRN154" s="16"/>
      <c r="NRR154" s="16"/>
      <c r="NRV154" s="16"/>
      <c r="NRZ154" s="16"/>
      <c r="NSD154" s="16"/>
      <c r="NSH154" s="16"/>
      <c r="NSL154" s="16"/>
      <c r="NSP154" s="16"/>
      <c r="NST154" s="16"/>
      <c r="NSX154" s="16"/>
      <c r="NTB154" s="16"/>
      <c r="NTF154" s="16"/>
      <c r="NTJ154" s="16"/>
      <c r="NTN154" s="16"/>
      <c r="NTR154" s="16"/>
      <c r="NTV154" s="16"/>
      <c r="NTZ154" s="16"/>
      <c r="NUD154" s="16"/>
      <c r="NUH154" s="16"/>
      <c r="NUL154" s="16"/>
      <c r="NUP154" s="16"/>
      <c r="NUT154" s="16"/>
      <c r="NUX154" s="16"/>
      <c r="NVB154" s="16"/>
      <c r="NVF154" s="16"/>
      <c r="NVJ154" s="16"/>
      <c r="NVN154" s="16"/>
      <c r="NVR154" s="16"/>
      <c r="NVV154" s="16"/>
      <c r="NVZ154" s="16"/>
      <c r="NWD154" s="16"/>
      <c r="NWH154" s="16"/>
      <c r="NWL154" s="16"/>
      <c r="NWP154" s="16"/>
      <c r="NWT154" s="16"/>
      <c r="NWX154" s="16"/>
      <c r="NXB154" s="16"/>
      <c r="NXF154" s="16"/>
      <c r="NXJ154" s="16"/>
      <c r="NXN154" s="16"/>
      <c r="NXR154" s="16"/>
      <c r="NXV154" s="16"/>
      <c r="NXZ154" s="16"/>
      <c r="NYD154" s="16"/>
      <c r="NYH154" s="16"/>
      <c r="NYL154" s="16"/>
      <c r="NYP154" s="16"/>
      <c r="NYT154" s="16"/>
      <c r="NYX154" s="16"/>
      <c r="NZB154" s="16"/>
      <c r="NZF154" s="16"/>
      <c r="NZJ154" s="16"/>
      <c r="NZN154" s="16"/>
      <c r="NZR154" s="16"/>
      <c r="NZV154" s="16"/>
      <c r="NZZ154" s="16"/>
      <c r="OAD154" s="16"/>
      <c r="OAH154" s="16"/>
      <c r="OAL154" s="16"/>
      <c r="OAP154" s="16"/>
      <c r="OAT154" s="16"/>
      <c r="OAX154" s="16"/>
      <c r="OBB154" s="16"/>
      <c r="OBF154" s="16"/>
      <c r="OBJ154" s="16"/>
      <c r="OBN154" s="16"/>
      <c r="OBR154" s="16"/>
      <c r="OBV154" s="16"/>
      <c r="OBZ154" s="16"/>
      <c r="OCD154" s="16"/>
      <c r="OCH154" s="16"/>
      <c r="OCL154" s="16"/>
      <c r="OCP154" s="16"/>
      <c r="OCT154" s="16"/>
      <c r="OCX154" s="16"/>
      <c r="ODB154" s="16"/>
      <c r="ODF154" s="16"/>
      <c r="ODJ154" s="16"/>
      <c r="ODN154" s="16"/>
      <c r="ODR154" s="16"/>
      <c r="ODV154" s="16"/>
      <c r="ODZ154" s="16"/>
      <c r="OED154" s="16"/>
      <c r="OEH154" s="16"/>
      <c r="OEL154" s="16"/>
      <c r="OEP154" s="16"/>
      <c r="OET154" s="16"/>
      <c r="OEX154" s="16"/>
      <c r="OFB154" s="16"/>
      <c r="OFF154" s="16"/>
      <c r="OFJ154" s="16"/>
      <c r="OFN154" s="16"/>
      <c r="OFR154" s="16"/>
      <c r="OFV154" s="16"/>
      <c r="OFZ154" s="16"/>
      <c r="OGD154" s="16"/>
      <c r="OGH154" s="16"/>
      <c r="OGL154" s="16"/>
      <c r="OGP154" s="16"/>
      <c r="OGT154" s="16"/>
      <c r="OGX154" s="16"/>
      <c r="OHB154" s="16"/>
      <c r="OHF154" s="16"/>
      <c r="OHJ154" s="16"/>
      <c r="OHN154" s="16"/>
      <c r="OHR154" s="16"/>
      <c r="OHV154" s="16"/>
      <c r="OHZ154" s="16"/>
      <c r="OID154" s="16"/>
      <c r="OIH154" s="16"/>
      <c r="OIL154" s="16"/>
      <c r="OIP154" s="16"/>
      <c r="OIT154" s="16"/>
      <c r="OIX154" s="16"/>
      <c r="OJB154" s="16"/>
      <c r="OJF154" s="16"/>
      <c r="OJJ154" s="16"/>
      <c r="OJN154" s="16"/>
      <c r="OJR154" s="16"/>
      <c r="OJV154" s="16"/>
      <c r="OJZ154" s="16"/>
      <c r="OKD154" s="16"/>
      <c r="OKH154" s="16"/>
      <c r="OKL154" s="16"/>
      <c r="OKP154" s="16"/>
      <c r="OKT154" s="16"/>
      <c r="OKX154" s="16"/>
      <c r="OLB154" s="16"/>
      <c r="OLF154" s="16"/>
      <c r="OLJ154" s="16"/>
      <c r="OLN154" s="16"/>
      <c r="OLR154" s="16"/>
      <c r="OLV154" s="16"/>
      <c r="OLZ154" s="16"/>
      <c r="OMD154" s="16"/>
      <c r="OMH154" s="16"/>
      <c r="OML154" s="16"/>
      <c r="OMP154" s="16"/>
      <c r="OMT154" s="16"/>
      <c r="OMX154" s="16"/>
      <c r="ONB154" s="16"/>
      <c r="ONF154" s="16"/>
      <c r="ONJ154" s="16"/>
      <c r="ONN154" s="16"/>
      <c r="ONR154" s="16"/>
      <c r="ONV154" s="16"/>
      <c r="ONZ154" s="16"/>
      <c r="OOD154" s="16"/>
      <c r="OOH154" s="16"/>
      <c r="OOL154" s="16"/>
      <c r="OOP154" s="16"/>
      <c r="OOT154" s="16"/>
      <c r="OOX154" s="16"/>
      <c r="OPB154" s="16"/>
      <c r="OPF154" s="16"/>
      <c r="OPJ154" s="16"/>
      <c r="OPN154" s="16"/>
      <c r="OPR154" s="16"/>
      <c r="OPV154" s="16"/>
      <c r="OPZ154" s="16"/>
      <c r="OQD154" s="16"/>
      <c r="OQH154" s="16"/>
      <c r="OQL154" s="16"/>
      <c r="OQP154" s="16"/>
      <c r="OQT154" s="16"/>
      <c r="OQX154" s="16"/>
      <c r="ORB154" s="16"/>
      <c r="ORF154" s="16"/>
      <c r="ORJ154" s="16"/>
      <c r="ORN154" s="16"/>
      <c r="ORR154" s="16"/>
      <c r="ORV154" s="16"/>
      <c r="ORZ154" s="16"/>
      <c r="OSD154" s="16"/>
      <c r="OSH154" s="16"/>
      <c r="OSL154" s="16"/>
      <c r="OSP154" s="16"/>
      <c r="OST154" s="16"/>
      <c r="OSX154" s="16"/>
      <c r="OTB154" s="16"/>
      <c r="OTF154" s="16"/>
      <c r="OTJ154" s="16"/>
      <c r="OTN154" s="16"/>
      <c r="OTR154" s="16"/>
      <c r="OTV154" s="16"/>
      <c r="OTZ154" s="16"/>
      <c r="OUD154" s="16"/>
      <c r="OUH154" s="16"/>
      <c r="OUL154" s="16"/>
      <c r="OUP154" s="16"/>
      <c r="OUT154" s="16"/>
      <c r="OUX154" s="16"/>
      <c r="OVB154" s="16"/>
      <c r="OVF154" s="16"/>
      <c r="OVJ154" s="16"/>
      <c r="OVN154" s="16"/>
      <c r="OVR154" s="16"/>
      <c r="OVV154" s="16"/>
      <c r="OVZ154" s="16"/>
      <c r="OWD154" s="16"/>
      <c r="OWH154" s="16"/>
      <c r="OWL154" s="16"/>
      <c r="OWP154" s="16"/>
      <c r="OWT154" s="16"/>
      <c r="OWX154" s="16"/>
      <c r="OXB154" s="16"/>
      <c r="OXF154" s="16"/>
      <c r="OXJ154" s="16"/>
      <c r="OXN154" s="16"/>
      <c r="OXR154" s="16"/>
      <c r="OXV154" s="16"/>
      <c r="OXZ154" s="16"/>
      <c r="OYD154" s="16"/>
      <c r="OYH154" s="16"/>
      <c r="OYL154" s="16"/>
      <c r="OYP154" s="16"/>
      <c r="OYT154" s="16"/>
      <c r="OYX154" s="16"/>
      <c r="OZB154" s="16"/>
      <c r="OZF154" s="16"/>
      <c r="OZJ154" s="16"/>
      <c r="OZN154" s="16"/>
      <c r="OZR154" s="16"/>
      <c r="OZV154" s="16"/>
      <c r="OZZ154" s="16"/>
      <c r="PAD154" s="16"/>
      <c r="PAH154" s="16"/>
      <c r="PAL154" s="16"/>
      <c r="PAP154" s="16"/>
      <c r="PAT154" s="16"/>
      <c r="PAX154" s="16"/>
      <c r="PBB154" s="16"/>
      <c r="PBF154" s="16"/>
      <c r="PBJ154" s="16"/>
      <c r="PBN154" s="16"/>
      <c r="PBR154" s="16"/>
      <c r="PBV154" s="16"/>
      <c r="PBZ154" s="16"/>
      <c r="PCD154" s="16"/>
      <c r="PCH154" s="16"/>
      <c r="PCL154" s="16"/>
      <c r="PCP154" s="16"/>
      <c r="PCT154" s="16"/>
      <c r="PCX154" s="16"/>
      <c r="PDB154" s="16"/>
      <c r="PDF154" s="16"/>
      <c r="PDJ154" s="16"/>
      <c r="PDN154" s="16"/>
      <c r="PDR154" s="16"/>
      <c r="PDV154" s="16"/>
      <c r="PDZ154" s="16"/>
      <c r="PED154" s="16"/>
      <c r="PEH154" s="16"/>
      <c r="PEL154" s="16"/>
      <c r="PEP154" s="16"/>
      <c r="PET154" s="16"/>
      <c r="PEX154" s="16"/>
      <c r="PFB154" s="16"/>
      <c r="PFF154" s="16"/>
      <c r="PFJ154" s="16"/>
      <c r="PFN154" s="16"/>
      <c r="PFR154" s="16"/>
      <c r="PFV154" s="16"/>
      <c r="PFZ154" s="16"/>
      <c r="PGD154" s="16"/>
      <c r="PGH154" s="16"/>
      <c r="PGL154" s="16"/>
      <c r="PGP154" s="16"/>
      <c r="PGT154" s="16"/>
      <c r="PGX154" s="16"/>
      <c r="PHB154" s="16"/>
      <c r="PHF154" s="16"/>
      <c r="PHJ154" s="16"/>
      <c r="PHN154" s="16"/>
      <c r="PHR154" s="16"/>
      <c r="PHV154" s="16"/>
      <c r="PHZ154" s="16"/>
      <c r="PID154" s="16"/>
      <c r="PIH154" s="16"/>
      <c r="PIL154" s="16"/>
      <c r="PIP154" s="16"/>
      <c r="PIT154" s="16"/>
      <c r="PIX154" s="16"/>
      <c r="PJB154" s="16"/>
      <c r="PJF154" s="16"/>
      <c r="PJJ154" s="16"/>
      <c r="PJN154" s="16"/>
      <c r="PJR154" s="16"/>
      <c r="PJV154" s="16"/>
      <c r="PJZ154" s="16"/>
      <c r="PKD154" s="16"/>
      <c r="PKH154" s="16"/>
      <c r="PKL154" s="16"/>
      <c r="PKP154" s="16"/>
      <c r="PKT154" s="16"/>
      <c r="PKX154" s="16"/>
      <c r="PLB154" s="16"/>
      <c r="PLF154" s="16"/>
      <c r="PLJ154" s="16"/>
      <c r="PLN154" s="16"/>
      <c r="PLR154" s="16"/>
      <c r="PLV154" s="16"/>
      <c r="PLZ154" s="16"/>
      <c r="PMD154" s="16"/>
      <c r="PMH154" s="16"/>
      <c r="PML154" s="16"/>
      <c r="PMP154" s="16"/>
      <c r="PMT154" s="16"/>
      <c r="PMX154" s="16"/>
      <c r="PNB154" s="16"/>
      <c r="PNF154" s="16"/>
      <c r="PNJ154" s="16"/>
      <c r="PNN154" s="16"/>
      <c r="PNR154" s="16"/>
      <c r="PNV154" s="16"/>
      <c r="PNZ154" s="16"/>
      <c r="POD154" s="16"/>
      <c r="POH154" s="16"/>
      <c r="POL154" s="16"/>
      <c r="POP154" s="16"/>
      <c r="POT154" s="16"/>
      <c r="POX154" s="16"/>
      <c r="PPB154" s="16"/>
      <c r="PPF154" s="16"/>
      <c r="PPJ154" s="16"/>
      <c r="PPN154" s="16"/>
      <c r="PPR154" s="16"/>
      <c r="PPV154" s="16"/>
      <c r="PPZ154" s="16"/>
      <c r="PQD154" s="16"/>
      <c r="PQH154" s="16"/>
      <c r="PQL154" s="16"/>
      <c r="PQP154" s="16"/>
      <c r="PQT154" s="16"/>
      <c r="PQX154" s="16"/>
      <c r="PRB154" s="16"/>
      <c r="PRF154" s="16"/>
      <c r="PRJ154" s="16"/>
      <c r="PRN154" s="16"/>
      <c r="PRR154" s="16"/>
      <c r="PRV154" s="16"/>
      <c r="PRZ154" s="16"/>
      <c r="PSD154" s="16"/>
      <c r="PSH154" s="16"/>
      <c r="PSL154" s="16"/>
      <c r="PSP154" s="16"/>
      <c r="PST154" s="16"/>
      <c r="PSX154" s="16"/>
      <c r="PTB154" s="16"/>
      <c r="PTF154" s="16"/>
      <c r="PTJ154" s="16"/>
      <c r="PTN154" s="16"/>
      <c r="PTR154" s="16"/>
      <c r="PTV154" s="16"/>
      <c r="PTZ154" s="16"/>
      <c r="PUD154" s="16"/>
      <c r="PUH154" s="16"/>
      <c r="PUL154" s="16"/>
      <c r="PUP154" s="16"/>
      <c r="PUT154" s="16"/>
      <c r="PUX154" s="16"/>
      <c r="PVB154" s="16"/>
      <c r="PVF154" s="16"/>
      <c r="PVJ154" s="16"/>
      <c r="PVN154" s="16"/>
      <c r="PVR154" s="16"/>
      <c r="PVV154" s="16"/>
      <c r="PVZ154" s="16"/>
      <c r="PWD154" s="16"/>
      <c r="PWH154" s="16"/>
      <c r="PWL154" s="16"/>
      <c r="PWP154" s="16"/>
      <c r="PWT154" s="16"/>
      <c r="PWX154" s="16"/>
      <c r="PXB154" s="16"/>
      <c r="PXF154" s="16"/>
      <c r="PXJ154" s="16"/>
      <c r="PXN154" s="16"/>
      <c r="PXR154" s="16"/>
      <c r="PXV154" s="16"/>
      <c r="PXZ154" s="16"/>
      <c r="PYD154" s="16"/>
      <c r="PYH154" s="16"/>
      <c r="PYL154" s="16"/>
      <c r="PYP154" s="16"/>
      <c r="PYT154" s="16"/>
      <c r="PYX154" s="16"/>
      <c r="PZB154" s="16"/>
      <c r="PZF154" s="16"/>
      <c r="PZJ154" s="16"/>
      <c r="PZN154" s="16"/>
      <c r="PZR154" s="16"/>
      <c r="PZV154" s="16"/>
      <c r="PZZ154" s="16"/>
      <c r="QAD154" s="16"/>
      <c r="QAH154" s="16"/>
      <c r="QAL154" s="16"/>
      <c r="QAP154" s="16"/>
      <c r="QAT154" s="16"/>
      <c r="QAX154" s="16"/>
      <c r="QBB154" s="16"/>
      <c r="QBF154" s="16"/>
      <c r="QBJ154" s="16"/>
      <c r="QBN154" s="16"/>
      <c r="QBR154" s="16"/>
      <c r="QBV154" s="16"/>
      <c r="QBZ154" s="16"/>
      <c r="QCD154" s="16"/>
      <c r="QCH154" s="16"/>
      <c r="QCL154" s="16"/>
      <c r="QCP154" s="16"/>
      <c r="QCT154" s="16"/>
      <c r="QCX154" s="16"/>
      <c r="QDB154" s="16"/>
      <c r="QDF154" s="16"/>
      <c r="QDJ154" s="16"/>
      <c r="QDN154" s="16"/>
      <c r="QDR154" s="16"/>
      <c r="QDV154" s="16"/>
      <c r="QDZ154" s="16"/>
      <c r="QED154" s="16"/>
      <c r="QEH154" s="16"/>
      <c r="QEL154" s="16"/>
      <c r="QEP154" s="16"/>
      <c r="QET154" s="16"/>
      <c r="QEX154" s="16"/>
      <c r="QFB154" s="16"/>
      <c r="QFF154" s="16"/>
      <c r="QFJ154" s="16"/>
      <c r="QFN154" s="16"/>
      <c r="QFR154" s="16"/>
      <c r="QFV154" s="16"/>
      <c r="QFZ154" s="16"/>
      <c r="QGD154" s="16"/>
      <c r="QGH154" s="16"/>
      <c r="QGL154" s="16"/>
      <c r="QGP154" s="16"/>
      <c r="QGT154" s="16"/>
      <c r="QGX154" s="16"/>
      <c r="QHB154" s="16"/>
      <c r="QHF154" s="16"/>
      <c r="QHJ154" s="16"/>
      <c r="QHN154" s="16"/>
      <c r="QHR154" s="16"/>
      <c r="QHV154" s="16"/>
      <c r="QHZ154" s="16"/>
      <c r="QID154" s="16"/>
      <c r="QIH154" s="16"/>
      <c r="QIL154" s="16"/>
      <c r="QIP154" s="16"/>
      <c r="QIT154" s="16"/>
      <c r="QIX154" s="16"/>
      <c r="QJB154" s="16"/>
      <c r="QJF154" s="16"/>
      <c r="QJJ154" s="16"/>
      <c r="QJN154" s="16"/>
      <c r="QJR154" s="16"/>
      <c r="QJV154" s="16"/>
      <c r="QJZ154" s="16"/>
      <c r="QKD154" s="16"/>
      <c r="QKH154" s="16"/>
      <c r="QKL154" s="16"/>
      <c r="QKP154" s="16"/>
      <c r="QKT154" s="16"/>
      <c r="QKX154" s="16"/>
      <c r="QLB154" s="16"/>
      <c r="QLF154" s="16"/>
      <c r="QLJ154" s="16"/>
      <c r="QLN154" s="16"/>
      <c r="QLR154" s="16"/>
      <c r="QLV154" s="16"/>
      <c r="QLZ154" s="16"/>
      <c r="QMD154" s="16"/>
      <c r="QMH154" s="16"/>
      <c r="QML154" s="16"/>
      <c r="QMP154" s="16"/>
      <c r="QMT154" s="16"/>
      <c r="QMX154" s="16"/>
      <c r="QNB154" s="16"/>
      <c r="QNF154" s="16"/>
      <c r="QNJ154" s="16"/>
      <c r="QNN154" s="16"/>
      <c r="QNR154" s="16"/>
      <c r="QNV154" s="16"/>
      <c r="QNZ154" s="16"/>
      <c r="QOD154" s="16"/>
      <c r="QOH154" s="16"/>
      <c r="QOL154" s="16"/>
      <c r="QOP154" s="16"/>
      <c r="QOT154" s="16"/>
      <c r="QOX154" s="16"/>
      <c r="QPB154" s="16"/>
      <c r="QPF154" s="16"/>
      <c r="QPJ154" s="16"/>
      <c r="QPN154" s="16"/>
      <c r="QPR154" s="16"/>
      <c r="QPV154" s="16"/>
      <c r="QPZ154" s="16"/>
      <c r="QQD154" s="16"/>
      <c r="QQH154" s="16"/>
      <c r="QQL154" s="16"/>
      <c r="QQP154" s="16"/>
      <c r="QQT154" s="16"/>
      <c r="QQX154" s="16"/>
      <c r="QRB154" s="16"/>
      <c r="QRF154" s="16"/>
      <c r="QRJ154" s="16"/>
      <c r="QRN154" s="16"/>
      <c r="QRR154" s="16"/>
      <c r="QRV154" s="16"/>
      <c r="QRZ154" s="16"/>
      <c r="QSD154" s="16"/>
      <c r="QSH154" s="16"/>
      <c r="QSL154" s="16"/>
      <c r="QSP154" s="16"/>
      <c r="QST154" s="16"/>
      <c r="QSX154" s="16"/>
      <c r="QTB154" s="16"/>
      <c r="QTF154" s="16"/>
      <c r="QTJ154" s="16"/>
      <c r="QTN154" s="16"/>
      <c r="QTR154" s="16"/>
      <c r="QTV154" s="16"/>
      <c r="QTZ154" s="16"/>
      <c r="QUD154" s="16"/>
      <c r="QUH154" s="16"/>
      <c r="QUL154" s="16"/>
      <c r="QUP154" s="16"/>
      <c r="QUT154" s="16"/>
      <c r="QUX154" s="16"/>
      <c r="QVB154" s="16"/>
      <c r="QVF154" s="16"/>
      <c r="QVJ154" s="16"/>
      <c r="QVN154" s="16"/>
      <c r="QVR154" s="16"/>
      <c r="QVV154" s="16"/>
      <c r="QVZ154" s="16"/>
      <c r="QWD154" s="16"/>
      <c r="QWH154" s="16"/>
      <c r="QWL154" s="16"/>
      <c r="QWP154" s="16"/>
      <c r="QWT154" s="16"/>
      <c r="QWX154" s="16"/>
      <c r="QXB154" s="16"/>
      <c r="QXF154" s="16"/>
      <c r="QXJ154" s="16"/>
      <c r="QXN154" s="16"/>
      <c r="QXR154" s="16"/>
      <c r="QXV154" s="16"/>
      <c r="QXZ154" s="16"/>
      <c r="QYD154" s="16"/>
      <c r="QYH154" s="16"/>
      <c r="QYL154" s="16"/>
      <c r="QYP154" s="16"/>
      <c r="QYT154" s="16"/>
      <c r="QYX154" s="16"/>
      <c r="QZB154" s="16"/>
      <c r="QZF154" s="16"/>
      <c r="QZJ154" s="16"/>
      <c r="QZN154" s="16"/>
      <c r="QZR154" s="16"/>
      <c r="QZV154" s="16"/>
      <c r="QZZ154" s="16"/>
      <c r="RAD154" s="16"/>
      <c r="RAH154" s="16"/>
      <c r="RAL154" s="16"/>
      <c r="RAP154" s="16"/>
      <c r="RAT154" s="16"/>
      <c r="RAX154" s="16"/>
      <c r="RBB154" s="16"/>
      <c r="RBF154" s="16"/>
      <c r="RBJ154" s="16"/>
      <c r="RBN154" s="16"/>
      <c r="RBR154" s="16"/>
      <c r="RBV154" s="16"/>
      <c r="RBZ154" s="16"/>
      <c r="RCD154" s="16"/>
      <c r="RCH154" s="16"/>
      <c r="RCL154" s="16"/>
      <c r="RCP154" s="16"/>
      <c r="RCT154" s="16"/>
      <c r="RCX154" s="16"/>
      <c r="RDB154" s="16"/>
      <c r="RDF154" s="16"/>
      <c r="RDJ154" s="16"/>
      <c r="RDN154" s="16"/>
      <c r="RDR154" s="16"/>
      <c r="RDV154" s="16"/>
      <c r="RDZ154" s="16"/>
      <c r="RED154" s="16"/>
      <c r="REH154" s="16"/>
      <c r="REL154" s="16"/>
      <c r="REP154" s="16"/>
      <c r="RET154" s="16"/>
      <c r="REX154" s="16"/>
      <c r="RFB154" s="16"/>
      <c r="RFF154" s="16"/>
      <c r="RFJ154" s="16"/>
      <c r="RFN154" s="16"/>
      <c r="RFR154" s="16"/>
      <c r="RFV154" s="16"/>
      <c r="RFZ154" s="16"/>
      <c r="RGD154" s="16"/>
      <c r="RGH154" s="16"/>
      <c r="RGL154" s="16"/>
      <c r="RGP154" s="16"/>
      <c r="RGT154" s="16"/>
      <c r="RGX154" s="16"/>
      <c r="RHB154" s="16"/>
      <c r="RHF154" s="16"/>
      <c r="RHJ154" s="16"/>
      <c r="RHN154" s="16"/>
      <c r="RHR154" s="16"/>
      <c r="RHV154" s="16"/>
      <c r="RHZ154" s="16"/>
      <c r="RID154" s="16"/>
      <c r="RIH154" s="16"/>
      <c r="RIL154" s="16"/>
      <c r="RIP154" s="16"/>
      <c r="RIT154" s="16"/>
      <c r="RIX154" s="16"/>
      <c r="RJB154" s="16"/>
      <c r="RJF154" s="16"/>
      <c r="RJJ154" s="16"/>
      <c r="RJN154" s="16"/>
      <c r="RJR154" s="16"/>
      <c r="RJV154" s="16"/>
      <c r="RJZ154" s="16"/>
      <c r="RKD154" s="16"/>
      <c r="RKH154" s="16"/>
      <c r="RKL154" s="16"/>
      <c r="RKP154" s="16"/>
      <c r="RKT154" s="16"/>
      <c r="RKX154" s="16"/>
      <c r="RLB154" s="16"/>
      <c r="RLF154" s="16"/>
      <c r="RLJ154" s="16"/>
      <c r="RLN154" s="16"/>
      <c r="RLR154" s="16"/>
      <c r="RLV154" s="16"/>
      <c r="RLZ154" s="16"/>
      <c r="RMD154" s="16"/>
      <c r="RMH154" s="16"/>
      <c r="RML154" s="16"/>
      <c r="RMP154" s="16"/>
      <c r="RMT154" s="16"/>
      <c r="RMX154" s="16"/>
      <c r="RNB154" s="16"/>
      <c r="RNF154" s="16"/>
      <c r="RNJ154" s="16"/>
      <c r="RNN154" s="16"/>
      <c r="RNR154" s="16"/>
      <c r="RNV154" s="16"/>
      <c r="RNZ154" s="16"/>
      <c r="ROD154" s="16"/>
      <c r="ROH154" s="16"/>
      <c r="ROL154" s="16"/>
      <c r="ROP154" s="16"/>
      <c r="ROT154" s="16"/>
      <c r="ROX154" s="16"/>
      <c r="RPB154" s="16"/>
      <c r="RPF154" s="16"/>
      <c r="RPJ154" s="16"/>
      <c r="RPN154" s="16"/>
      <c r="RPR154" s="16"/>
      <c r="RPV154" s="16"/>
      <c r="RPZ154" s="16"/>
      <c r="RQD154" s="16"/>
      <c r="RQH154" s="16"/>
      <c r="RQL154" s="16"/>
      <c r="RQP154" s="16"/>
      <c r="RQT154" s="16"/>
      <c r="RQX154" s="16"/>
      <c r="RRB154" s="16"/>
      <c r="RRF154" s="16"/>
      <c r="RRJ154" s="16"/>
      <c r="RRN154" s="16"/>
      <c r="RRR154" s="16"/>
      <c r="RRV154" s="16"/>
      <c r="RRZ154" s="16"/>
      <c r="RSD154" s="16"/>
      <c r="RSH154" s="16"/>
      <c r="RSL154" s="16"/>
      <c r="RSP154" s="16"/>
      <c r="RST154" s="16"/>
      <c r="RSX154" s="16"/>
      <c r="RTB154" s="16"/>
      <c r="RTF154" s="16"/>
      <c r="RTJ154" s="16"/>
      <c r="RTN154" s="16"/>
      <c r="RTR154" s="16"/>
      <c r="RTV154" s="16"/>
      <c r="RTZ154" s="16"/>
      <c r="RUD154" s="16"/>
      <c r="RUH154" s="16"/>
      <c r="RUL154" s="16"/>
      <c r="RUP154" s="16"/>
      <c r="RUT154" s="16"/>
      <c r="RUX154" s="16"/>
      <c r="RVB154" s="16"/>
      <c r="RVF154" s="16"/>
      <c r="RVJ154" s="16"/>
      <c r="RVN154" s="16"/>
      <c r="RVR154" s="16"/>
      <c r="RVV154" s="16"/>
      <c r="RVZ154" s="16"/>
      <c r="RWD154" s="16"/>
      <c r="RWH154" s="16"/>
      <c r="RWL154" s="16"/>
      <c r="RWP154" s="16"/>
      <c r="RWT154" s="16"/>
      <c r="RWX154" s="16"/>
      <c r="RXB154" s="16"/>
      <c r="RXF154" s="16"/>
      <c r="RXJ154" s="16"/>
      <c r="RXN154" s="16"/>
      <c r="RXR154" s="16"/>
      <c r="RXV154" s="16"/>
      <c r="RXZ154" s="16"/>
      <c r="RYD154" s="16"/>
      <c r="RYH154" s="16"/>
      <c r="RYL154" s="16"/>
      <c r="RYP154" s="16"/>
      <c r="RYT154" s="16"/>
      <c r="RYX154" s="16"/>
      <c r="RZB154" s="16"/>
      <c r="RZF154" s="16"/>
      <c r="RZJ154" s="16"/>
      <c r="RZN154" s="16"/>
      <c r="RZR154" s="16"/>
      <c r="RZV154" s="16"/>
      <c r="RZZ154" s="16"/>
      <c r="SAD154" s="16"/>
      <c r="SAH154" s="16"/>
      <c r="SAL154" s="16"/>
      <c r="SAP154" s="16"/>
      <c r="SAT154" s="16"/>
      <c r="SAX154" s="16"/>
      <c r="SBB154" s="16"/>
      <c r="SBF154" s="16"/>
      <c r="SBJ154" s="16"/>
      <c r="SBN154" s="16"/>
      <c r="SBR154" s="16"/>
      <c r="SBV154" s="16"/>
      <c r="SBZ154" s="16"/>
      <c r="SCD154" s="16"/>
      <c r="SCH154" s="16"/>
      <c r="SCL154" s="16"/>
      <c r="SCP154" s="16"/>
      <c r="SCT154" s="16"/>
      <c r="SCX154" s="16"/>
      <c r="SDB154" s="16"/>
      <c r="SDF154" s="16"/>
      <c r="SDJ154" s="16"/>
      <c r="SDN154" s="16"/>
      <c r="SDR154" s="16"/>
      <c r="SDV154" s="16"/>
      <c r="SDZ154" s="16"/>
      <c r="SED154" s="16"/>
      <c r="SEH154" s="16"/>
      <c r="SEL154" s="16"/>
      <c r="SEP154" s="16"/>
      <c r="SET154" s="16"/>
      <c r="SEX154" s="16"/>
      <c r="SFB154" s="16"/>
      <c r="SFF154" s="16"/>
      <c r="SFJ154" s="16"/>
      <c r="SFN154" s="16"/>
      <c r="SFR154" s="16"/>
      <c r="SFV154" s="16"/>
      <c r="SFZ154" s="16"/>
      <c r="SGD154" s="16"/>
      <c r="SGH154" s="16"/>
      <c r="SGL154" s="16"/>
      <c r="SGP154" s="16"/>
      <c r="SGT154" s="16"/>
      <c r="SGX154" s="16"/>
      <c r="SHB154" s="16"/>
      <c r="SHF154" s="16"/>
      <c r="SHJ154" s="16"/>
      <c r="SHN154" s="16"/>
      <c r="SHR154" s="16"/>
      <c r="SHV154" s="16"/>
      <c r="SHZ154" s="16"/>
      <c r="SID154" s="16"/>
      <c r="SIH154" s="16"/>
      <c r="SIL154" s="16"/>
      <c r="SIP154" s="16"/>
      <c r="SIT154" s="16"/>
      <c r="SIX154" s="16"/>
      <c r="SJB154" s="16"/>
      <c r="SJF154" s="16"/>
      <c r="SJJ154" s="16"/>
      <c r="SJN154" s="16"/>
      <c r="SJR154" s="16"/>
      <c r="SJV154" s="16"/>
      <c r="SJZ154" s="16"/>
      <c r="SKD154" s="16"/>
      <c r="SKH154" s="16"/>
      <c r="SKL154" s="16"/>
      <c r="SKP154" s="16"/>
      <c r="SKT154" s="16"/>
      <c r="SKX154" s="16"/>
      <c r="SLB154" s="16"/>
      <c r="SLF154" s="16"/>
      <c r="SLJ154" s="16"/>
      <c r="SLN154" s="16"/>
      <c r="SLR154" s="16"/>
      <c r="SLV154" s="16"/>
      <c r="SLZ154" s="16"/>
      <c r="SMD154" s="16"/>
      <c r="SMH154" s="16"/>
      <c r="SML154" s="16"/>
      <c r="SMP154" s="16"/>
      <c r="SMT154" s="16"/>
      <c r="SMX154" s="16"/>
      <c r="SNB154" s="16"/>
      <c r="SNF154" s="16"/>
      <c r="SNJ154" s="16"/>
      <c r="SNN154" s="16"/>
      <c r="SNR154" s="16"/>
      <c r="SNV154" s="16"/>
      <c r="SNZ154" s="16"/>
      <c r="SOD154" s="16"/>
      <c r="SOH154" s="16"/>
      <c r="SOL154" s="16"/>
      <c r="SOP154" s="16"/>
      <c r="SOT154" s="16"/>
      <c r="SOX154" s="16"/>
      <c r="SPB154" s="16"/>
      <c r="SPF154" s="16"/>
      <c r="SPJ154" s="16"/>
      <c r="SPN154" s="16"/>
      <c r="SPR154" s="16"/>
      <c r="SPV154" s="16"/>
      <c r="SPZ154" s="16"/>
      <c r="SQD154" s="16"/>
      <c r="SQH154" s="16"/>
      <c r="SQL154" s="16"/>
      <c r="SQP154" s="16"/>
      <c r="SQT154" s="16"/>
      <c r="SQX154" s="16"/>
      <c r="SRB154" s="16"/>
      <c r="SRF154" s="16"/>
      <c r="SRJ154" s="16"/>
      <c r="SRN154" s="16"/>
      <c r="SRR154" s="16"/>
      <c r="SRV154" s="16"/>
      <c r="SRZ154" s="16"/>
      <c r="SSD154" s="16"/>
      <c r="SSH154" s="16"/>
      <c r="SSL154" s="16"/>
      <c r="SSP154" s="16"/>
      <c r="SST154" s="16"/>
      <c r="SSX154" s="16"/>
      <c r="STB154" s="16"/>
      <c r="STF154" s="16"/>
      <c r="STJ154" s="16"/>
      <c r="STN154" s="16"/>
      <c r="STR154" s="16"/>
      <c r="STV154" s="16"/>
      <c r="STZ154" s="16"/>
      <c r="SUD154" s="16"/>
      <c r="SUH154" s="16"/>
      <c r="SUL154" s="16"/>
      <c r="SUP154" s="16"/>
      <c r="SUT154" s="16"/>
      <c r="SUX154" s="16"/>
      <c r="SVB154" s="16"/>
      <c r="SVF154" s="16"/>
      <c r="SVJ154" s="16"/>
      <c r="SVN154" s="16"/>
      <c r="SVR154" s="16"/>
      <c r="SVV154" s="16"/>
      <c r="SVZ154" s="16"/>
      <c r="SWD154" s="16"/>
      <c r="SWH154" s="16"/>
      <c r="SWL154" s="16"/>
      <c r="SWP154" s="16"/>
      <c r="SWT154" s="16"/>
      <c r="SWX154" s="16"/>
      <c r="SXB154" s="16"/>
      <c r="SXF154" s="16"/>
      <c r="SXJ154" s="16"/>
      <c r="SXN154" s="16"/>
      <c r="SXR154" s="16"/>
      <c r="SXV154" s="16"/>
      <c r="SXZ154" s="16"/>
      <c r="SYD154" s="16"/>
      <c r="SYH154" s="16"/>
      <c r="SYL154" s="16"/>
      <c r="SYP154" s="16"/>
      <c r="SYT154" s="16"/>
      <c r="SYX154" s="16"/>
      <c r="SZB154" s="16"/>
      <c r="SZF154" s="16"/>
      <c r="SZJ154" s="16"/>
      <c r="SZN154" s="16"/>
      <c r="SZR154" s="16"/>
      <c r="SZV154" s="16"/>
      <c r="SZZ154" s="16"/>
      <c r="TAD154" s="16"/>
      <c r="TAH154" s="16"/>
      <c r="TAL154" s="16"/>
      <c r="TAP154" s="16"/>
      <c r="TAT154" s="16"/>
      <c r="TAX154" s="16"/>
      <c r="TBB154" s="16"/>
      <c r="TBF154" s="16"/>
      <c r="TBJ154" s="16"/>
      <c r="TBN154" s="16"/>
      <c r="TBR154" s="16"/>
      <c r="TBV154" s="16"/>
      <c r="TBZ154" s="16"/>
      <c r="TCD154" s="16"/>
      <c r="TCH154" s="16"/>
      <c r="TCL154" s="16"/>
      <c r="TCP154" s="16"/>
      <c r="TCT154" s="16"/>
      <c r="TCX154" s="16"/>
      <c r="TDB154" s="16"/>
      <c r="TDF154" s="16"/>
      <c r="TDJ154" s="16"/>
      <c r="TDN154" s="16"/>
      <c r="TDR154" s="16"/>
      <c r="TDV154" s="16"/>
      <c r="TDZ154" s="16"/>
      <c r="TED154" s="16"/>
      <c r="TEH154" s="16"/>
      <c r="TEL154" s="16"/>
      <c r="TEP154" s="16"/>
      <c r="TET154" s="16"/>
      <c r="TEX154" s="16"/>
      <c r="TFB154" s="16"/>
      <c r="TFF154" s="16"/>
      <c r="TFJ154" s="16"/>
      <c r="TFN154" s="16"/>
      <c r="TFR154" s="16"/>
      <c r="TFV154" s="16"/>
      <c r="TFZ154" s="16"/>
      <c r="TGD154" s="16"/>
      <c r="TGH154" s="16"/>
      <c r="TGL154" s="16"/>
      <c r="TGP154" s="16"/>
      <c r="TGT154" s="16"/>
      <c r="TGX154" s="16"/>
      <c r="THB154" s="16"/>
      <c r="THF154" s="16"/>
      <c r="THJ154" s="16"/>
      <c r="THN154" s="16"/>
      <c r="THR154" s="16"/>
      <c r="THV154" s="16"/>
      <c r="THZ154" s="16"/>
      <c r="TID154" s="16"/>
      <c r="TIH154" s="16"/>
      <c r="TIL154" s="16"/>
      <c r="TIP154" s="16"/>
      <c r="TIT154" s="16"/>
      <c r="TIX154" s="16"/>
      <c r="TJB154" s="16"/>
      <c r="TJF154" s="16"/>
      <c r="TJJ154" s="16"/>
      <c r="TJN154" s="16"/>
      <c r="TJR154" s="16"/>
      <c r="TJV154" s="16"/>
      <c r="TJZ154" s="16"/>
      <c r="TKD154" s="16"/>
      <c r="TKH154" s="16"/>
      <c r="TKL154" s="16"/>
      <c r="TKP154" s="16"/>
      <c r="TKT154" s="16"/>
      <c r="TKX154" s="16"/>
      <c r="TLB154" s="16"/>
      <c r="TLF154" s="16"/>
      <c r="TLJ154" s="16"/>
      <c r="TLN154" s="16"/>
      <c r="TLR154" s="16"/>
      <c r="TLV154" s="16"/>
      <c r="TLZ154" s="16"/>
      <c r="TMD154" s="16"/>
      <c r="TMH154" s="16"/>
      <c r="TML154" s="16"/>
      <c r="TMP154" s="16"/>
      <c r="TMT154" s="16"/>
      <c r="TMX154" s="16"/>
      <c r="TNB154" s="16"/>
      <c r="TNF154" s="16"/>
      <c r="TNJ154" s="16"/>
      <c r="TNN154" s="16"/>
      <c r="TNR154" s="16"/>
      <c r="TNV154" s="16"/>
      <c r="TNZ154" s="16"/>
      <c r="TOD154" s="16"/>
      <c r="TOH154" s="16"/>
      <c r="TOL154" s="16"/>
      <c r="TOP154" s="16"/>
      <c r="TOT154" s="16"/>
      <c r="TOX154" s="16"/>
      <c r="TPB154" s="16"/>
      <c r="TPF154" s="16"/>
      <c r="TPJ154" s="16"/>
      <c r="TPN154" s="16"/>
      <c r="TPR154" s="16"/>
      <c r="TPV154" s="16"/>
      <c r="TPZ154" s="16"/>
      <c r="TQD154" s="16"/>
      <c r="TQH154" s="16"/>
      <c r="TQL154" s="16"/>
      <c r="TQP154" s="16"/>
      <c r="TQT154" s="16"/>
      <c r="TQX154" s="16"/>
      <c r="TRB154" s="16"/>
      <c r="TRF154" s="16"/>
      <c r="TRJ154" s="16"/>
      <c r="TRN154" s="16"/>
      <c r="TRR154" s="16"/>
      <c r="TRV154" s="16"/>
      <c r="TRZ154" s="16"/>
      <c r="TSD154" s="16"/>
      <c r="TSH154" s="16"/>
      <c r="TSL154" s="16"/>
      <c r="TSP154" s="16"/>
      <c r="TST154" s="16"/>
      <c r="TSX154" s="16"/>
      <c r="TTB154" s="16"/>
      <c r="TTF154" s="16"/>
      <c r="TTJ154" s="16"/>
      <c r="TTN154" s="16"/>
      <c r="TTR154" s="16"/>
      <c r="TTV154" s="16"/>
      <c r="TTZ154" s="16"/>
      <c r="TUD154" s="16"/>
      <c r="TUH154" s="16"/>
      <c r="TUL154" s="16"/>
      <c r="TUP154" s="16"/>
      <c r="TUT154" s="16"/>
      <c r="TUX154" s="16"/>
      <c r="TVB154" s="16"/>
      <c r="TVF154" s="16"/>
      <c r="TVJ154" s="16"/>
      <c r="TVN154" s="16"/>
      <c r="TVR154" s="16"/>
      <c r="TVV154" s="16"/>
      <c r="TVZ154" s="16"/>
      <c r="TWD154" s="16"/>
      <c r="TWH154" s="16"/>
      <c r="TWL154" s="16"/>
      <c r="TWP154" s="16"/>
      <c r="TWT154" s="16"/>
      <c r="TWX154" s="16"/>
      <c r="TXB154" s="16"/>
      <c r="TXF154" s="16"/>
      <c r="TXJ154" s="16"/>
      <c r="TXN154" s="16"/>
      <c r="TXR154" s="16"/>
      <c r="TXV154" s="16"/>
      <c r="TXZ154" s="16"/>
      <c r="TYD154" s="16"/>
      <c r="TYH154" s="16"/>
      <c r="TYL154" s="16"/>
      <c r="TYP154" s="16"/>
      <c r="TYT154" s="16"/>
      <c r="TYX154" s="16"/>
      <c r="TZB154" s="16"/>
      <c r="TZF154" s="16"/>
      <c r="TZJ154" s="16"/>
      <c r="TZN154" s="16"/>
      <c r="TZR154" s="16"/>
      <c r="TZV154" s="16"/>
      <c r="TZZ154" s="16"/>
      <c r="UAD154" s="16"/>
      <c r="UAH154" s="16"/>
      <c r="UAL154" s="16"/>
      <c r="UAP154" s="16"/>
      <c r="UAT154" s="16"/>
      <c r="UAX154" s="16"/>
      <c r="UBB154" s="16"/>
      <c r="UBF154" s="16"/>
      <c r="UBJ154" s="16"/>
      <c r="UBN154" s="16"/>
      <c r="UBR154" s="16"/>
      <c r="UBV154" s="16"/>
      <c r="UBZ154" s="16"/>
      <c r="UCD154" s="16"/>
      <c r="UCH154" s="16"/>
      <c r="UCL154" s="16"/>
      <c r="UCP154" s="16"/>
      <c r="UCT154" s="16"/>
      <c r="UCX154" s="16"/>
      <c r="UDB154" s="16"/>
      <c r="UDF154" s="16"/>
      <c r="UDJ154" s="16"/>
      <c r="UDN154" s="16"/>
      <c r="UDR154" s="16"/>
      <c r="UDV154" s="16"/>
      <c r="UDZ154" s="16"/>
      <c r="UED154" s="16"/>
      <c r="UEH154" s="16"/>
      <c r="UEL154" s="16"/>
      <c r="UEP154" s="16"/>
      <c r="UET154" s="16"/>
      <c r="UEX154" s="16"/>
      <c r="UFB154" s="16"/>
      <c r="UFF154" s="16"/>
      <c r="UFJ154" s="16"/>
      <c r="UFN154" s="16"/>
      <c r="UFR154" s="16"/>
      <c r="UFV154" s="16"/>
      <c r="UFZ154" s="16"/>
      <c r="UGD154" s="16"/>
      <c r="UGH154" s="16"/>
      <c r="UGL154" s="16"/>
      <c r="UGP154" s="16"/>
      <c r="UGT154" s="16"/>
      <c r="UGX154" s="16"/>
      <c r="UHB154" s="16"/>
      <c r="UHF154" s="16"/>
      <c r="UHJ154" s="16"/>
      <c r="UHN154" s="16"/>
      <c r="UHR154" s="16"/>
      <c r="UHV154" s="16"/>
      <c r="UHZ154" s="16"/>
      <c r="UID154" s="16"/>
      <c r="UIH154" s="16"/>
      <c r="UIL154" s="16"/>
      <c r="UIP154" s="16"/>
      <c r="UIT154" s="16"/>
      <c r="UIX154" s="16"/>
      <c r="UJB154" s="16"/>
      <c r="UJF154" s="16"/>
      <c r="UJJ154" s="16"/>
      <c r="UJN154" s="16"/>
      <c r="UJR154" s="16"/>
      <c r="UJV154" s="16"/>
      <c r="UJZ154" s="16"/>
      <c r="UKD154" s="16"/>
      <c r="UKH154" s="16"/>
      <c r="UKL154" s="16"/>
      <c r="UKP154" s="16"/>
      <c r="UKT154" s="16"/>
      <c r="UKX154" s="16"/>
      <c r="ULB154" s="16"/>
      <c r="ULF154" s="16"/>
      <c r="ULJ154" s="16"/>
      <c r="ULN154" s="16"/>
      <c r="ULR154" s="16"/>
      <c r="ULV154" s="16"/>
      <c r="ULZ154" s="16"/>
      <c r="UMD154" s="16"/>
      <c r="UMH154" s="16"/>
      <c r="UML154" s="16"/>
      <c r="UMP154" s="16"/>
      <c r="UMT154" s="16"/>
      <c r="UMX154" s="16"/>
      <c r="UNB154" s="16"/>
      <c r="UNF154" s="16"/>
      <c r="UNJ154" s="16"/>
      <c r="UNN154" s="16"/>
      <c r="UNR154" s="16"/>
      <c r="UNV154" s="16"/>
      <c r="UNZ154" s="16"/>
      <c r="UOD154" s="16"/>
      <c r="UOH154" s="16"/>
      <c r="UOL154" s="16"/>
      <c r="UOP154" s="16"/>
      <c r="UOT154" s="16"/>
      <c r="UOX154" s="16"/>
      <c r="UPB154" s="16"/>
      <c r="UPF154" s="16"/>
      <c r="UPJ154" s="16"/>
      <c r="UPN154" s="16"/>
      <c r="UPR154" s="16"/>
      <c r="UPV154" s="16"/>
      <c r="UPZ154" s="16"/>
      <c r="UQD154" s="16"/>
      <c r="UQH154" s="16"/>
      <c r="UQL154" s="16"/>
      <c r="UQP154" s="16"/>
      <c r="UQT154" s="16"/>
      <c r="UQX154" s="16"/>
      <c r="URB154" s="16"/>
      <c r="URF154" s="16"/>
      <c r="URJ154" s="16"/>
      <c r="URN154" s="16"/>
      <c r="URR154" s="16"/>
      <c r="URV154" s="16"/>
      <c r="URZ154" s="16"/>
      <c r="USD154" s="16"/>
      <c r="USH154" s="16"/>
      <c r="USL154" s="16"/>
      <c r="USP154" s="16"/>
      <c r="UST154" s="16"/>
      <c r="USX154" s="16"/>
      <c r="UTB154" s="16"/>
      <c r="UTF154" s="16"/>
      <c r="UTJ154" s="16"/>
      <c r="UTN154" s="16"/>
      <c r="UTR154" s="16"/>
      <c r="UTV154" s="16"/>
      <c r="UTZ154" s="16"/>
      <c r="UUD154" s="16"/>
      <c r="UUH154" s="16"/>
      <c r="UUL154" s="16"/>
      <c r="UUP154" s="16"/>
      <c r="UUT154" s="16"/>
      <c r="UUX154" s="16"/>
      <c r="UVB154" s="16"/>
      <c r="UVF154" s="16"/>
      <c r="UVJ154" s="16"/>
      <c r="UVN154" s="16"/>
      <c r="UVR154" s="16"/>
      <c r="UVV154" s="16"/>
      <c r="UVZ154" s="16"/>
      <c r="UWD154" s="16"/>
      <c r="UWH154" s="16"/>
      <c r="UWL154" s="16"/>
      <c r="UWP154" s="16"/>
      <c r="UWT154" s="16"/>
      <c r="UWX154" s="16"/>
      <c r="UXB154" s="16"/>
      <c r="UXF154" s="16"/>
      <c r="UXJ154" s="16"/>
      <c r="UXN154" s="16"/>
      <c r="UXR154" s="16"/>
      <c r="UXV154" s="16"/>
      <c r="UXZ154" s="16"/>
      <c r="UYD154" s="16"/>
      <c r="UYH154" s="16"/>
      <c r="UYL154" s="16"/>
      <c r="UYP154" s="16"/>
      <c r="UYT154" s="16"/>
      <c r="UYX154" s="16"/>
      <c r="UZB154" s="16"/>
      <c r="UZF154" s="16"/>
      <c r="UZJ154" s="16"/>
      <c r="UZN154" s="16"/>
      <c r="UZR154" s="16"/>
      <c r="UZV154" s="16"/>
      <c r="UZZ154" s="16"/>
      <c r="VAD154" s="16"/>
      <c r="VAH154" s="16"/>
      <c r="VAL154" s="16"/>
      <c r="VAP154" s="16"/>
      <c r="VAT154" s="16"/>
      <c r="VAX154" s="16"/>
      <c r="VBB154" s="16"/>
      <c r="VBF154" s="16"/>
      <c r="VBJ154" s="16"/>
      <c r="VBN154" s="16"/>
      <c r="VBR154" s="16"/>
      <c r="VBV154" s="16"/>
      <c r="VBZ154" s="16"/>
      <c r="VCD154" s="16"/>
      <c r="VCH154" s="16"/>
      <c r="VCL154" s="16"/>
      <c r="VCP154" s="16"/>
      <c r="VCT154" s="16"/>
      <c r="VCX154" s="16"/>
      <c r="VDB154" s="16"/>
      <c r="VDF154" s="16"/>
      <c r="VDJ154" s="16"/>
      <c r="VDN154" s="16"/>
      <c r="VDR154" s="16"/>
      <c r="VDV154" s="16"/>
      <c r="VDZ154" s="16"/>
      <c r="VED154" s="16"/>
      <c r="VEH154" s="16"/>
      <c r="VEL154" s="16"/>
      <c r="VEP154" s="16"/>
      <c r="VET154" s="16"/>
      <c r="VEX154" s="16"/>
      <c r="VFB154" s="16"/>
      <c r="VFF154" s="16"/>
      <c r="VFJ154" s="16"/>
      <c r="VFN154" s="16"/>
      <c r="VFR154" s="16"/>
      <c r="VFV154" s="16"/>
      <c r="VFZ154" s="16"/>
      <c r="VGD154" s="16"/>
      <c r="VGH154" s="16"/>
      <c r="VGL154" s="16"/>
      <c r="VGP154" s="16"/>
      <c r="VGT154" s="16"/>
      <c r="VGX154" s="16"/>
      <c r="VHB154" s="16"/>
      <c r="VHF154" s="16"/>
      <c r="VHJ154" s="16"/>
      <c r="VHN154" s="16"/>
      <c r="VHR154" s="16"/>
      <c r="VHV154" s="16"/>
      <c r="VHZ154" s="16"/>
      <c r="VID154" s="16"/>
      <c r="VIH154" s="16"/>
      <c r="VIL154" s="16"/>
      <c r="VIP154" s="16"/>
      <c r="VIT154" s="16"/>
      <c r="VIX154" s="16"/>
      <c r="VJB154" s="16"/>
      <c r="VJF154" s="16"/>
      <c r="VJJ154" s="16"/>
      <c r="VJN154" s="16"/>
      <c r="VJR154" s="16"/>
      <c r="VJV154" s="16"/>
      <c r="VJZ154" s="16"/>
      <c r="VKD154" s="16"/>
      <c r="VKH154" s="16"/>
      <c r="VKL154" s="16"/>
      <c r="VKP154" s="16"/>
      <c r="VKT154" s="16"/>
      <c r="VKX154" s="16"/>
      <c r="VLB154" s="16"/>
      <c r="VLF154" s="16"/>
      <c r="VLJ154" s="16"/>
      <c r="VLN154" s="16"/>
      <c r="VLR154" s="16"/>
      <c r="VLV154" s="16"/>
      <c r="VLZ154" s="16"/>
      <c r="VMD154" s="16"/>
      <c r="VMH154" s="16"/>
      <c r="VML154" s="16"/>
      <c r="VMP154" s="16"/>
      <c r="VMT154" s="16"/>
      <c r="VMX154" s="16"/>
      <c r="VNB154" s="16"/>
      <c r="VNF154" s="16"/>
      <c r="VNJ154" s="16"/>
      <c r="VNN154" s="16"/>
      <c r="VNR154" s="16"/>
      <c r="VNV154" s="16"/>
      <c r="VNZ154" s="16"/>
      <c r="VOD154" s="16"/>
      <c r="VOH154" s="16"/>
      <c r="VOL154" s="16"/>
      <c r="VOP154" s="16"/>
      <c r="VOT154" s="16"/>
      <c r="VOX154" s="16"/>
      <c r="VPB154" s="16"/>
      <c r="VPF154" s="16"/>
      <c r="VPJ154" s="16"/>
      <c r="VPN154" s="16"/>
      <c r="VPR154" s="16"/>
      <c r="VPV154" s="16"/>
      <c r="VPZ154" s="16"/>
      <c r="VQD154" s="16"/>
      <c r="VQH154" s="16"/>
      <c r="VQL154" s="16"/>
      <c r="VQP154" s="16"/>
      <c r="VQT154" s="16"/>
      <c r="VQX154" s="16"/>
      <c r="VRB154" s="16"/>
      <c r="VRF154" s="16"/>
      <c r="VRJ154" s="16"/>
      <c r="VRN154" s="16"/>
      <c r="VRR154" s="16"/>
      <c r="VRV154" s="16"/>
      <c r="VRZ154" s="16"/>
      <c r="VSD154" s="16"/>
      <c r="VSH154" s="16"/>
      <c r="VSL154" s="16"/>
      <c r="VSP154" s="16"/>
      <c r="VST154" s="16"/>
      <c r="VSX154" s="16"/>
      <c r="VTB154" s="16"/>
      <c r="VTF154" s="16"/>
      <c r="VTJ154" s="16"/>
      <c r="VTN154" s="16"/>
      <c r="VTR154" s="16"/>
      <c r="VTV154" s="16"/>
      <c r="VTZ154" s="16"/>
      <c r="VUD154" s="16"/>
      <c r="VUH154" s="16"/>
      <c r="VUL154" s="16"/>
      <c r="VUP154" s="16"/>
      <c r="VUT154" s="16"/>
      <c r="VUX154" s="16"/>
      <c r="VVB154" s="16"/>
      <c r="VVF154" s="16"/>
      <c r="VVJ154" s="16"/>
      <c r="VVN154" s="16"/>
      <c r="VVR154" s="16"/>
      <c r="VVV154" s="16"/>
      <c r="VVZ154" s="16"/>
      <c r="VWD154" s="16"/>
      <c r="VWH154" s="16"/>
      <c r="VWL154" s="16"/>
      <c r="VWP154" s="16"/>
      <c r="VWT154" s="16"/>
      <c r="VWX154" s="16"/>
      <c r="VXB154" s="16"/>
      <c r="VXF154" s="16"/>
      <c r="VXJ154" s="16"/>
      <c r="VXN154" s="16"/>
      <c r="VXR154" s="16"/>
      <c r="VXV154" s="16"/>
      <c r="VXZ154" s="16"/>
      <c r="VYD154" s="16"/>
      <c r="VYH154" s="16"/>
      <c r="VYL154" s="16"/>
      <c r="VYP154" s="16"/>
      <c r="VYT154" s="16"/>
      <c r="VYX154" s="16"/>
      <c r="VZB154" s="16"/>
      <c r="VZF154" s="16"/>
      <c r="VZJ154" s="16"/>
      <c r="VZN154" s="16"/>
      <c r="VZR154" s="16"/>
      <c r="VZV154" s="16"/>
      <c r="VZZ154" s="16"/>
      <c r="WAD154" s="16"/>
      <c r="WAH154" s="16"/>
      <c r="WAL154" s="16"/>
      <c r="WAP154" s="16"/>
      <c r="WAT154" s="16"/>
      <c r="WAX154" s="16"/>
      <c r="WBB154" s="16"/>
      <c r="WBF154" s="16"/>
      <c r="WBJ154" s="16"/>
      <c r="WBN154" s="16"/>
      <c r="WBR154" s="16"/>
      <c r="WBV154" s="16"/>
      <c r="WBZ154" s="16"/>
      <c r="WCD154" s="16"/>
      <c r="WCH154" s="16"/>
      <c r="WCL154" s="16"/>
      <c r="WCP154" s="16"/>
      <c r="WCT154" s="16"/>
      <c r="WCX154" s="16"/>
      <c r="WDB154" s="16"/>
      <c r="WDF154" s="16"/>
      <c r="WDJ154" s="16"/>
      <c r="WDN154" s="16"/>
      <c r="WDR154" s="16"/>
      <c r="WDV154" s="16"/>
      <c r="WDZ154" s="16"/>
      <c r="WED154" s="16"/>
      <c r="WEH154" s="16"/>
      <c r="WEL154" s="16"/>
      <c r="WEP154" s="16"/>
      <c r="WET154" s="16"/>
      <c r="WEX154" s="16"/>
      <c r="WFB154" s="16"/>
      <c r="WFF154" s="16"/>
      <c r="WFJ154" s="16"/>
      <c r="WFN154" s="16"/>
      <c r="WFR154" s="16"/>
      <c r="WFV154" s="16"/>
      <c r="WFZ154" s="16"/>
      <c r="WGD154" s="16"/>
      <c r="WGH154" s="16"/>
      <c r="WGL154" s="16"/>
      <c r="WGP154" s="16"/>
      <c r="WGT154" s="16"/>
      <c r="WGX154" s="16"/>
      <c r="WHB154" s="16"/>
      <c r="WHF154" s="16"/>
      <c r="WHJ154" s="16"/>
      <c r="WHN154" s="16"/>
      <c r="WHR154" s="16"/>
      <c r="WHV154" s="16"/>
      <c r="WHZ154" s="16"/>
      <c r="WID154" s="16"/>
      <c r="WIH154" s="16"/>
      <c r="WIL154" s="16"/>
      <c r="WIP154" s="16"/>
      <c r="WIT154" s="16"/>
      <c r="WIX154" s="16"/>
      <c r="WJB154" s="16"/>
      <c r="WJF154" s="16"/>
      <c r="WJJ154" s="16"/>
      <c r="WJN154" s="16"/>
      <c r="WJR154" s="16"/>
      <c r="WJV154" s="16"/>
      <c r="WJZ154" s="16"/>
      <c r="WKD154" s="16"/>
      <c r="WKH154" s="16"/>
      <c r="WKL154" s="16"/>
      <c r="WKP154" s="16"/>
      <c r="WKT154" s="16"/>
      <c r="WKX154" s="16"/>
      <c r="WLB154" s="16"/>
      <c r="WLF154" s="16"/>
      <c r="WLJ154" s="16"/>
      <c r="WLN154" s="16"/>
      <c r="WLR154" s="16"/>
      <c r="WLV154" s="16"/>
      <c r="WLZ154" s="16"/>
      <c r="WMD154" s="16"/>
      <c r="WMH154" s="16"/>
      <c r="WML154" s="16"/>
      <c r="WMP154" s="16"/>
      <c r="WMT154" s="16"/>
      <c r="WMX154" s="16"/>
      <c r="WNB154" s="16"/>
      <c r="WNF154" s="16"/>
      <c r="WNJ154" s="16"/>
      <c r="WNN154" s="16"/>
      <c r="WNR154" s="16"/>
      <c r="WNV154" s="16"/>
      <c r="WNZ154" s="16"/>
      <c r="WOD154" s="16"/>
      <c r="WOH154" s="16"/>
      <c r="WOL154" s="16"/>
      <c r="WOP154" s="16"/>
      <c r="WOT154" s="16"/>
      <c r="WOX154" s="16"/>
      <c r="WPB154" s="16"/>
      <c r="WPF154" s="16"/>
      <c r="WPJ154" s="16"/>
      <c r="WPN154" s="16"/>
      <c r="WPR154" s="16"/>
      <c r="WPV154" s="16"/>
      <c r="WPZ154" s="16"/>
      <c r="WQD154" s="16"/>
      <c r="WQH154" s="16"/>
      <c r="WQL154" s="16"/>
      <c r="WQP154" s="16"/>
      <c r="WQT154" s="16"/>
      <c r="WQX154" s="16"/>
      <c r="WRB154" s="16"/>
      <c r="WRF154" s="16"/>
      <c r="WRJ154" s="16"/>
      <c r="WRN154" s="16"/>
      <c r="WRR154" s="16"/>
      <c r="WRV154" s="16"/>
      <c r="WRZ154" s="16"/>
      <c r="WSD154" s="16"/>
      <c r="WSH154" s="16"/>
      <c r="WSL154" s="16"/>
      <c r="WSP154" s="16"/>
      <c r="WST154" s="16"/>
      <c r="WSX154" s="16"/>
      <c r="WTB154" s="16"/>
      <c r="WTF154" s="16"/>
      <c r="WTJ154" s="16"/>
      <c r="WTN154" s="16"/>
      <c r="WTR154" s="16"/>
      <c r="WTV154" s="16"/>
      <c r="WTZ154" s="16"/>
      <c r="WUD154" s="16"/>
      <c r="WUH154" s="16"/>
      <c r="WUL154" s="16"/>
      <c r="WUP154" s="16"/>
      <c r="WUT154" s="16"/>
      <c r="WUX154" s="16"/>
      <c r="WVB154" s="16"/>
      <c r="WVF154" s="16"/>
      <c r="WVJ154" s="16"/>
      <c r="WVN154" s="16"/>
      <c r="WVR154" s="16"/>
      <c r="WVV154" s="16"/>
      <c r="WVZ154" s="16"/>
      <c r="WWD154" s="16"/>
      <c r="WWH154" s="16"/>
      <c r="WWL154" s="16"/>
      <c r="WWP154" s="16"/>
      <c r="WWT154" s="16"/>
      <c r="WWX154" s="16"/>
      <c r="WXB154" s="16"/>
      <c r="WXF154" s="16"/>
      <c r="WXJ154" s="16"/>
      <c r="WXN154" s="16"/>
      <c r="WXR154" s="16"/>
      <c r="WXV154" s="16"/>
      <c r="WXZ154" s="16"/>
      <c r="WYD154" s="16"/>
      <c r="WYH154" s="16"/>
      <c r="WYL154" s="16"/>
      <c r="WYP154" s="16"/>
      <c r="WYT154" s="16"/>
      <c r="WYX154" s="16"/>
      <c r="WZB154" s="16"/>
      <c r="WZF154" s="16"/>
      <c r="WZJ154" s="16"/>
      <c r="WZN154" s="16"/>
      <c r="WZR154" s="16"/>
      <c r="WZV154" s="16"/>
      <c r="WZZ154" s="16"/>
      <c r="XAD154" s="16"/>
      <c r="XAH154" s="16"/>
      <c r="XAL154" s="16"/>
      <c r="XAP154" s="16"/>
      <c r="XAT154" s="16"/>
      <c r="XAX154" s="16"/>
      <c r="XBB154" s="16"/>
      <c r="XBF154" s="16"/>
      <c r="XBJ154" s="16"/>
      <c r="XBN154" s="16"/>
      <c r="XBR154" s="16"/>
      <c r="XBV154" s="16"/>
      <c r="XBZ154" s="16"/>
      <c r="XCD154" s="16"/>
      <c r="XCH154" s="16"/>
      <c r="XCL154" s="16"/>
      <c r="XCP154" s="16"/>
      <c r="XCT154" s="16"/>
      <c r="XCX154" s="16"/>
      <c r="XDB154" s="16"/>
      <c r="XDF154" s="16"/>
      <c r="XDJ154" s="16"/>
      <c r="XDN154" s="16"/>
      <c r="XDR154" s="16"/>
      <c r="XDV154" s="16"/>
      <c r="XDZ154" s="16"/>
      <c r="XED154" s="16"/>
      <c r="XEH154" s="16"/>
      <c r="XEL154" s="16"/>
      <c r="XEP154" s="16"/>
      <c r="XET154" s="16"/>
      <c r="XEX154" s="16"/>
      <c r="XFB154" s="16"/>
    </row>
    <row r="155" spans="1:1022 1026:2046 2050:3070 3074:4094 4098:5118 5122:6142 6146:7166 7170:8190 8194:9214 9218:10238 10242:11262 11266:12286 12290:13310 13314:14334 14338:15358 15362:16382" ht="15.75" thickBot="1" x14ac:dyDescent="0.3">
      <c r="A155" s="88"/>
      <c r="B155" s="88"/>
      <c r="C155" s="88"/>
      <c r="D155" s="88"/>
      <c r="E155" s="88"/>
      <c r="F155" s="88"/>
      <c r="G155" s="2"/>
      <c r="H155" s="6"/>
      <c r="I155" s="110"/>
      <c r="J155" s="111"/>
      <c r="K155" s="111"/>
      <c r="L155" s="111"/>
      <c r="M155" s="111"/>
      <c r="N155" s="111"/>
      <c r="O155" s="112"/>
      <c r="P155" s="14"/>
      <c r="R155" s="21"/>
    </row>
    <row r="156" spans="1:1022 1026:2046 2050:3070 3074:4094 4098:5118 5122:6142 6146:7166 7170:8190 8194:9214 9218:10238 10242:11262 11266:12286 12290:13310 13314:14334 14338:15358 15362:16382" x14ac:dyDescent="0.25">
      <c r="A156" s="88"/>
      <c r="B156" s="88"/>
      <c r="C156" s="88"/>
      <c r="D156" s="88"/>
      <c r="E156" s="88"/>
      <c r="F156" s="88"/>
      <c r="G156" s="2"/>
      <c r="H156" s="2"/>
      <c r="I156" s="2"/>
      <c r="J156" s="2"/>
      <c r="K156" s="2"/>
      <c r="L156" s="2"/>
      <c r="M156" s="2"/>
      <c r="N156" s="2"/>
      <c r="O156" s="2"/>
      <c r="P156" s="2"/>
      <c r="R156" s="21"/>
    </row>
  </sheetData>
  <sheetProtection algorithmName="SHA-512" hashValue="Syobm4yVeVkH0C9ztUnKcdxGCXUfoeJt5v2oWevEPPLrPK6ws8H3HcV7zBLiCGXKonm74LcPCLXvF3Ng5PBDoQ==" saltValue="/8L5z19HXKJ7E2anC+0PVA==" spinCount="100000" sheet="1" objects="1" scenarios="1"/>
  <dataConsolidate link="1"/>
  <mergeCells count="29">
    <mergeCell ref="H104:H108"/>
    <mergeCell ref="N25:N26"/>
    <mergeCell ref="L40:N40"/>
    <mergeCell ref="N77:O79"/>
    <mergeCell ref="J131:J132"/>
    <mergeCell ref="I43:I44"/>
    <mergeCell ref="J134:J135"/>
    <mergeCell ref="J78:J79"/>
    <mergeCell ref="J75:J76"/>
    <mergeCell ref="I143:L154"/>
    <mergeCell ref="K59:L59"/>
    <mergeCell ref="K61:L61"/>
    <mergeCell ref="K83:L83"/>
    <mergeCell ref="I4:I6"/>
    <mergeCell ref="I2:I3"/>
    <mergeCell ref="I142:L142"/>
    <mergeCell ref="K6:K7"/>
    <mergeCell ref="K95:L95"/>
    <mergeCell ref="K86:L86"/>
    <mergeCell ref="K92:L92"/>
    <mergeCell ref="K101:L101"/>
    <mergeCell ref="K104:L104"/>
    <mergeCell ref="K113:L113"/>
    <mergeCell ref="K116:L116"/>
    <mergeCell ref="J12:J13"/>
    <mergeCell ref="J15:J16"/>
    <mergeCell ref="J18:J19"/>
    <mergeCell ref="J40:J41"/>
    <mergeCell ref="K4:K5"/>
  </mergeCells>
  <conditionalFormatting sqref="L22">
    <cfRule type="expression" dxfId="397" priority="495">
      <formula>$L$22=0</formula>
    </cfRule>
  </conditionalFormatting>
  <conditionalFormatting sqref="L44">
    <cfRule type="cellIs" dxfId="396" priority="480" operator="lessThan">
      <formula>0</formula>
    </cfRule>
  </conditionalFormatting>
  <conditionalFormatting sqref="L39">
    <cfRule type="expression" dxfId="395" priority="432">
      <formula>$L$31=0</formula>
    </cfRule>
  </conditionalFormatting>
  <conditionalFormatting sqref="L30">
    <cfRule type="expression" dxfId="394" priority="61">
      <formula>IF($L$28&lt;&gt;"",TRUE,FALSE)</formula>
    </cfRule>
    <cfRule type="expression" dxfId="393" priority="430">
      <formula>$L$29=0</formula>
    </cfRule>
  </conditionalFormatting>
  <conditionalFormatting sqref="W23">
    <cfRule type="expression" dxfId="392" priority="413">
      <formula>$L$22=0</formula>
    </cfRule>
  </conditionalFormatting>
  <conditionalFormatting sqref="Q96 Q99 Q84 Q87 Q108 Q117 Q120 Q111 Q114 Q90 Q93 Q102 O108 O117 O120 O111 O114 Q105">
    <cfRule type="expression" dxfId="391" priority="373">
      <formula>$N84="ERRORE nella selezione del PCI Slot"</formula>
    </cfRule>
  </conditionalFormatting>
  <conditionalFormatting sqref="O96">
    <cfRule type="expression" dxfId="390" priority="368">
      <formula>$N96="ERRORE nella selezione del PCI Slot"</formula>
    </cfRule>
  </conditionalFormatting>
  <conditionalFormatting sqref="N77:O79 Q77:Q80">
    <cfRule type="expression" dxfId="389" priority="328">
      <formula>$N$75=""</formula>
    </cfRule>
  </conditionalFormatting>
  <conditionalFormatting sqref="O99">
    <cfRule type="expression" dxfId="388" priority="321">
      <formula>$N99="ERRORE nella selezione del PCI Slot"</formula>
    </cfRule>
  </conditionalFormatting>
  <conditionalFormatting sqref="O84">
    <cfRule type="expression" dxfId="387" priority="305">
      <formula>$N84="ERRORE nella selezione del PCI Slot"</formula>
    </cfRule>
  </conditionalFormatting>
  <conditionalFormatting sqref="O87">
    <cfRule type="expression" dxfId="386" priority="302">
      <formula>$N87="ERRORE nella selezione del PCI Slot"</formula>
    </cfRule>
  </conditionalFormatting>
  <conditionalFormatting sqref="K59:L59">
    <cfRule type="expression" dxfId="385" priority="280">
      <formula>$V$13="nVME"</formula>
    </cfRule>
  </conditionalFormatting>
  <conditionalFormatting sqref="I73 K73 N73">
    <cfRule type="expression" dxfId="384" priority="268">
      <formula>IF($L$73&lt;&gt;"",TRUE,FALSE)</formula>
    </cfRule>
  </conditionalFormatting>
  <conditionalFormatting sqref="L34:L35">
    <cfRule type="expression" dxfId="383" priority="256">
      <formula>$L$33=0</formula>
    </cfRule>
  </conditionalFormatting>
  <conditionalFormatting sqref="L56">
    <cfRule type="expression" dxfId="382" priority="233">
      <formula>$L$56&lt;2</formula>
    </cfRule>
  </conditionalFormatting>
  <conditionalFormatting sqref="L63">
    <cfRule type="cellIs" dxfId="381" priority="221" operator="lessThan">
      <formula>0</formula>
    </cfRule>
  </conditionalFormatting>
  <conditionalFormatting sqref="K29:L30 I29:I30">
    <cfRule type="expression" dxfId="380" priority="188">
      <formula>IF($L$33&gt;0,TRUE,FALSE)</formula>
    </cfRule>
  </conditionalFormatting>
  <conditionalFormatting sqref="K33:L34 I33:I34">
    <cfRule type="expression" dxfId="379" priority="187">
      <formula>IF($L$29&gt;0,TRUE,FALSE)</formula>
    </cfRule>
  </conditionalFormatting>
  <conditionalFormatting sqref="I108 I111">
    <cfRule type="expression" dxfId="378" priority="181">
      <formula>IF(AND($L$108=1,$L$22=0),TRUE,FALSE)</formula>
    </cfRule>
  </conditionalFormatting>
  <conditionalFormatting sqref="K108:L108">
    <cfRule type="expression" dxfId="377" priority="180">
      <formula>IF(AND($L$108=1,$L$22=0),TRUE,FALSE)</formula>
    </cfRule>
  </conditionalFormatting>
  <conditionalFormatting sqref="K111:L111">
    <cfRule type="expression" dxfId="376" priority="179">
      <formula>IF(AND($L$111=1,$L$22=0),TRUE,FALSE)</formula>
    </cfRule>
  </conditionalFormatting>
  <conditionalFormatting sqref="K114:L114">
    <cfRule type="expression" dxfId="375" priority="178">
      <formula>IF(AND($L$114=1,$L$22=0),TRUE,FALSE)</formula>
    </cfRule>
  </conditionalFormatting>
  <conditionalFormatting sqref="K117">
    <cfRule type="expression" dxfId="374" priority="177">
      <formula>IF(AND($L$117=1,$L$22=0),TRUE,FALSE)</formula>
    </cfRule>
  </conditionalFormatting>
  <conditionalFormatting sqref="K120:L120">
    <cfRule type="expression" dxfId="373" priority="176">
      <formula>IF(AND($L$120=1,$L$22=0),TRUE,FALSE)</formula>
    </cfRule>
  </conditionalFormatting>
  <conditionalFormatting sqref="I63">
    <cfRule type="expression" dxfId="372" priority="175">
      <formula>$I$63="▲ Per Selezionare dischi nVME selezionare Chassis nVME o vSAN ▲"</formula>
    </cfRule>
  </conditionalFormatting>
  <conditionalFormatting sqref="I14">
    <cfRule type="expression" dxfId="371" priority="174">
      <formula>$I$14="▲ Per Selezionare dischi nVME selezionare Chassis nVME o vSAN ▲"</formula>
    </cfRule>
  </conditionalFormatting>
  <conditionalFormatting sqref="N4">
    <cfRule type="expression" dxfId="370" priority="172">
      <formula>IF($M$4&lt;$M$6,TRUE,FALSE)</formula>
    </cfRule>
    <cfRule type="expression" dxfId="369" priority="173">
      <formula>IF($M$4&gt;$M$6,TRUE,FALSE)</formula>
    </cfRule>
  </conditionalFormatting>
  <conditionalFormatting sqref="N6">
    <cfRule type="expression" dxfId="368" priority="170">
      <formula>IF($M$4&lt;$M$6,TRUE,FALSE)</formula>
    </cfRule>
    <cfRule type="expression" dxfId="367" priority="171">
      <formula>IF($M$4&gt;$M$6,TRUE,FALSE)</formula>
    </cfRule>
  </conditionalFormatting>
  <conditionalFormatting sqref="K87 N87">
    <cfRule type="expression" dxfId="366" priority="163">
      <formula>IF($S$87&gt;0,TRUE,FALSE)</formula>
    </cfRule>
  </conditionalFormatting>
  <conditionalFormatting sqref="L87">
    <cfRule type="expression" dxfId="365" priority="162">
      <formula>IF($S$87&gt;0,TRUE,FALSE)</formula>
    </cfRule>
  </conditionalFormatting>
  <conditionalFormatting sqref="O90">
    <cfRule type="expression" dxfId="364" priority="167">
      <formula>$N90="ERRORE nella selezione del PCI Slot"</formula>
    </cfRule>
  </conditionalFormatting>
  <conditionalFormatting sqref="I90 K90 N90">
    <cfRule type="expression" dxfId="363" priority="166">
      <formula>IF($S$90&gt;0,TRUE,FALSE)</formula>
    </cfRule>
  </conditionalFormatting>
  <conditionalFormatting sqref="L90">
    <cfRule type="expression" dxfId="362" priority="141">
      <formula>IF($S$90&gt;0,TRUE,FALSE)</formula>
    </cfRule>
  </conditionalFormatting>
  <conditionalFormatting sqref="O93">
    <cfRule type="expression" dxfId="361" priority="164">
      <formula>$N93="ERRORE nella selezione del PCI Slot"</formula>
    </cfRule>
  </conditionalFormatting>
  <conditionalFormatting sqref="L93">
    <cfRule type="expression" dxfId="360" priority="154">
      <formula>IF($S$93&gt;0,TRUE,FALSE)</formula>
    </cfRule>
  </conditionalFormatting>
  <conditionalFormatting sqref="O102">
    <cfRule type="expression" dxfId="359" priority="161">
      <formula>$N102="ERRORE nella selezione del PCI Slot"</formula>
    </cfRule>
  </conditionalFormatting>
  <conditionalFormatting sqref="L102">
    <cfRule type="expression" dxfId="358" priority="168">
      <formula>IF($S$102&gt;0,TRUE,FALSE)</formula>
    </cfRule>
  </conditionalFormatting>
  <conditionalFormatting sqref="K93 N93">
    <cfRule type="expression" dxfId="357" priority="142">
      <formula>IF($S$93&gt;0,TRUE,FALSE)</formula>
    </cfRule>
  </conditionalFormatting>
  <conditionalFormatting sqref="K102 N102">
    <cfRule type="expression" dxfId="356" priority="140">
      <formula>IF($S$102&gt;0,TRUE,FALSE)</formula>
    </cfRule>
  </conditionalFormatting>
  <conditionalFormatting sqref="I108 K108 N108">
    <cfRule type="expression" dxfId="355" priority="138">
      <formula>IF($S$108&gt;0,TRUE,FALSE)</formula>
    </cfRule>
  </conditionalFormatting>
  <conditionalFormatting sqref="L108">
    <cfRule type="expression" dxfId="354" priority="137">
      <formula>IF($S$108&gt;0,TRUE,FALSE)</formula>
    </cfRule>
  </conditionalFormatting>
  <conditionalFormatting sqref="I111 K111 N111">
    <cfRule type="expression" dxfId="353" priority="136">
      <formula>IF($S$111&gt;0,TRUE,FALSE)</formula>
    </cfRule>
  </conditionalFormatting>
  <conditionalFormatting sqref="L111">
    <cfRule type="expression" dxfId="352" priority="135">
      <formula>IF($S$111&gt;0,TRUE,FALSE)</formula>
    </cfRule>
  </conditionalFormatting>
  <conditionalFormatting sqref="K114 N114">
    <cfRule type="expression" dxfId="351" priority="134">
      <formula>IF($S$114&gt;0,TRUE,FALSE)</formula>
    </cfRule>
  </conditionalFormatting>
  <conditionalFormatting sqref="L114">
    <cfRule type="expression" dxfId="350" priority="133">
      <formula>IF($S$114&gt;0,TRUE,FALSE)</formula>
    </cfRule>
  </conditionalFormatting>
  <conditionalFormatting sqref="K120 N120">
    <cfRule type="expression" dxfId="349" priority="131">
      <formula>IF($S$120&gt;0,TRUE,FALSE)</formula>
    </cfRule>
  </conditionalFormatting>
  <conditionalFormatting sqref="L120">
    <cfRule type="expression" dxfId="348" priority="130">
      <formula>IF($S$120&gt;0,TRUE,FALSE)</formula>
    </cfRule>
  </conditionalFormatting>
  <conditionalFormatting sqref="K61:L61">
    <cfRule type="expression" dxfId="347" priority="129">
      <formula>$V$13="nVME"</formula>
    </cfRule>
  </conditionalFormatting>
  <conditionalFormatting sqref="L60">
    <cfRule type="expression" dxfId="346" priority="127">
      <formula>IF($L$60&gt;0,TRUE,FALSE)</formula>
    </cfRule>
  </conditionalFormatting>
  <conditionalFormatting sqref="L73">
    <cfRule type="expression" dxfId="345" priority="126">
      <formula>IF($L$73&lt;&gt;"",TRUE,FALSE)</formula>
    </cfRule>
  </conditionalFormatting>
  <conditionalFormatting sqref="L66">
    <cfRule type="expression" dxfId="344" priority="125">
      <formula>IF($L$66&gt;0,TRUE,FALSE)</formula>
    </cfRule>
  </conditionalFormatting>
  <conditionalFormatting sqref="L68">
    <cfRule type="expression" dxfId="343" priority="124">
      <formula>IF($L$68&gt;0,TRUE,FALSE)</formula>
    </cfRule>
  </conditionalFormatting>
  <conditionalFormatting sqref="L70">
    <cfRule type="expression" dxfId="342" priority="123">
      <formula>IF($L$70&gt;0,TRUE,FALSE)</formula>
    </cfRule>
  </conditionalFormatting>
  <conditionalFormatting sqref="N2">
    <cfRule type="expression" dxfId="341" priority="122">
      <formula>IF($N$2&lt;&gt;"",TRUE,FALSE)</formula>
    </cfRule>
  </conditionalFormatting>
  <conditionalFormatting sqref="I7">
    <cfRule type="expression" dxfId="340" priority="120">
      <formula>IF($I$7="Dati Completi",TRUE,FALSE)</formula>
    </cfRule>
    <cfRule type="expression" dxfId="339" priority="121">
      <formula>IF($I$7="Compilare i Dati Necessari all'Ordine per Stampare in PDF o Controllare le Configurazioni",TRUE,FALSE)</formula>
    </cfRule>
  </conditionalFormatting>
  <conditionalFormatting sqref="K40">
    <cfRule type="expression" dxfId="338" priority="117">
      <formula>IF($K$40&lt;&gt;"",TRUE,FALSE)</formula>
    </cfRule>
  </conditionalFormatting>
  <conditionalFormatting sqref="I96 K96:L96 N96">
    <cfRule type="expression" dxfId="337" priority="114">
      <formula>IF(AND($L$96=1,$L$73=1),TRUE,FALSE)</formula>
    </cfRule>
  </conditionalFormatting>
  <conditionalFormatting sqref="I126">
    <cfRule type="expression" dxfId="336" priority="94">
      <formula>IF($S$105&gt;0,TRUE,FALSE)</formula>
    </cfRule>
  </conditionalFormatting>
  <conditionalFormatting sqref="N123">
    <cfRule type="expression" dxfId="335" priority="93">
      <formula>IF($L$108&gt;0,TRUE,FALSE)</formula>
    </cfRule>
  </conditionalFormatting>
  <conditionalFormatting sqref="N126">
    <cfRule type="expression" dxfId="334" priority="92">
      <formula>IF($L$111&gt;0,TRUE,FALSE)</formula>
    </cfRule>
  </conditionalFormatting>
  <conditionalFormatting sqref="I129">
    <cfRule type="expression" dxfId="333" priority="91">
      <formula>IF($S$105&gt;0,TRUE,FALSE)</formula>
    </cfRule>
  </conditionalFormatting>
  <conditionalFormatting sqref="N129">
    <cfRule type="expression" dxfId="332" priority="90">
      <formula>IF($L$111&gt;0,TRUE,FALSE)</formula>
    </cfRule>
  </conditionalFormatting>
  <conditionalFormatting sqref="I73 K73:L73 N73">
    <cfRule type="expression" dxfId="331" priority="118">
      <formula>IF(AND($I$73="No Boss Card",I13="PowerEdge R940 Server (vSAN Ready)"),TRUE,FALSE)</formula>
    </cfRule>
  </conditionalFormatting>
  <conditionalFormatting sqref="L19">
    <cfRule type="expression" dxfId="330" priority="87">
      <formula>IF($L$19&lt;&gt;"",TRUE,FALSE)</formula>
    </cfRule>
  </conditionalFormatting>
  <conditionalFormatting sqref="L41">
    <cfRule type="expression" dxfId="329" priority="85">
      <formula>IF($L$73&lt;&gt;"",TRUE,FALSE)</formula>
    </cfRule>
  </conditionalFormatting>
  <conditionalFormatting sqref="K41:L41 N41">
    <cfRule type="expression" dxfId="328" priority="84">
      <formula>IF(AND($I$73="No Boss Card",K1048554="PowerEdge R940 Server (vSAN Ready)"),TRUE,FALSE)</formula>
    </cfRule>
  </conditionalFormatting>
  <conditionalFormatting sqref="I16 K16 N16">
    <cfRule type="expression" dxfId="327" priority="83">
      <formula>IF($S$16&gt;0,TRUE,FALSE)</formula>
    </cfRule>
  </conditionalFormatting>
  <conditionalFormatting sqref="L16">
    <cfRule type="expression" dxfId="326" priority="82">
      <formula>IF($S$16&gt;0,TRUE,FALSE)</formula>
    </cfRule>
  </conditionalFormatting>
  <conditionalFormatting sqref="K83:L83">
    <cfRule type="expression" dxfId="325" priority="81">
      <formula>IF($K$83&lt;&gt;"",TRUE,FALSE)</formula>
    </cfRule>
  </conditionalFormatting>
  <conditionalFormatting sqref="K4:K5">
    <cfRule type="expression" dxfId="324" priority="80">
      <formula>IF($K$4&lt;&gt;"",TRUE,FALSE)</formula>
    </cfRule>
  </conditionalFormatting>
  <conditionalFormatting sqref="I41 K41 N41">
    <cfRule type="expression" dxfId="323" priority="78">
      <formula>IF($W$13&lt;&gt;"",TRUE,FALSE)</formula>
    </cfRule>
  </conditionalFormatting>
  <conditionalFormatting sqref="I4:I6">
    <cfRule type="expression" dxfId="322" priority="77">
      <formula>IF($I$4&lt;&gt;"",TRUE,FALSE)</formula>
    </cfRule>
  </conditionalFormatting>
  <conditionalFormatting sqref="I96">
    <cfRule type="expression" dxfId="321" priority="76">
      <formula>IF($I$96="Riservato BOSS Card",TRUE,FALSE)</formula>
    </cfRule>
  </conditionalFormatting>
  <conditionalFormatting sqref="K95:L95">
    <cfRule type="expression" dxfId="320" priority="59">
      <formula>IF($K$95="Slot dedicato a BOSS Card",TRUE,FALSE)</formula>
    </cfRule>
    <cfRule type="expression" dxfId="319" priority="75">
      <formula>IF($K$95&lt;&gt;"",TRUE,FALSE)</formula>
    </cfRule>
  </conditionalFormatting>
  <conditionalFormatting sqref="K117 N117">
    <cfRule type="expression" dxfId="318" priority="67">
      <formula>IF($S$117&gt;0,TRUE,FALSE)</formula>
    </cfRule>
  </conditionalFormatting>
  <conditionalFormatting sqref="I120">
    <cfRule type="expression" dxfId="317" priority="66">
      <formula>IF(AND($L$120=1,$L$22=0),TRUE,FALSE)</formula>
    </cfRule>
  </conditionalFormatting>
  <conditionalFormatting sqref="I120">
    <cfRule type="expression" dxfId="316" priority="65">
      <formula>IF($S$120&gt;0,TRUE,FALSE)</formula>
    </cfRule>
  </conditionalFormatting>
  <conditionalFormatting sqref="L117">
    <cfRule type="expression" dxfId="315" priority="64">
      <formula>IF(AND($L$114=1,$L$22=0),TRUE,FALSE)</formula>
    </cfRule>
  </conditionalFormatting>
  <conditionalFormatting sqref="L117">
    <cfRule type="expression" dxfId="314" priority="63">
      <formula>IF($S$117&gt;0,TRUE,FALSE)</formula>
    </cfRule>
  </conditionalFormatting>
  <conditionalFormatting sqref="L28">
    <cfRule type="expression" dxfId="313" priority="62">
      <formula>IF($L$28&lt;&gt;"",TRUE,FALSE)</formula>
    </cfRule>
  </conditionalFormatting>
  <conditionalFormatting sqref="I22">
    <cfRule type="expression" dxfId="312" priority="58">
      <formula>IF($L$19&lt;&gt;"",TRUE,FALSE)</formula>
    </cfRule>
  </conditionalFormatting>
  <conditionalFormatting sqref="L123">
    <cfRule type="expression" dxfId="311" priority="57">
      <formula>IF($L$123&gt;0,TRUE,FALSE)</formula>
    </cfRule>
  </conditionalFormatting>
  <conditionalFormatting sqref="L126">
    <cfRule type="expression" dxfId="310" priority="56">
      <formula>IF($L$126&gt;0,TRUE,FALSE)</formula>
    </cfRule>
  </conditionalFormatting>
  <conditionalFormatting sqref="L129">
    <cfRule type="expression" dxfId="309" priority="55">
      <formula>IF($L$129&gt;0,TRUE,FALSE)</formula>
    </cfRule>
  </conditionalFormatting>
  <conditionalFormatting sqref="I25:I26 L24:L26">
    <cfRule type="expression" dxfId="308" priority="46">
      <formula>IF($L$24&lt;&gt;"",TRUE,FALSE)</formula>
    </cfRule>
  </conditionalFormatting>
  <conditionalFormatting sqref="I25">
    <cfRule type="expression" dxfId="307" priority="43">
      <formula>IF($L$26&gt;0,TRUE,FALSE)</formula>
    </cfRule>
  </conditionalFormatting>
  <conditionalFormatting sqref="I26">
    <cfRule type="expression" dxfId="306" priority="42">
      <formula>IF($L$25&gt;0,TRUE,FALSE)</formula>
    </cfRule>
  </conditionalFormatting>
  <conditionalFormatting sqref="I87">
    <cfRule type="expression" dxfId="305" priority="40">
      <formula>IF($S$93&gt;0,TRUE,FALSE)</formula>
    </cfRule>
  </conditionalFormatting>
  <conditionalFormatting sqref="K86:L86">
    <cfRule type="expression" dxfId="304" priority="34">
      <formula>IF(AND(K86&lt;&gt;"",I87&lt;&gt;"Non utilizzabile in configurazione 2CPU",I87&lt;&gt;""),TRUE,FALSE)</formula>
    </cfRule>
    <cfRule type="expression" dxfId="303" priority="39">
      <formula>IF(K86&lt;&gt;"",TRUE,FALSE)</formula>
    </cfRule>
  </conditionalFormatting>
  <conditionalFormatting sqref="O105">
    <cfRule type="expression" dxfId="302" priority="26">
      <formula>$N105="ERRORE nella selezione del PCI Slot"</formula>
    </cfRule>
  </conditionalFormatting>
  <conditionalFormatting sqref="L105">
    <cfRule type="expression" dxfId="301" priority="27">
      <formula>IF($S$102&gt;0,TRUE,FALSE)</formula>
    </cfRule>
  </conditionalFormatting>
  <conditionalFormatting sqref="K105 N105">
    <cfRule type="expression" dxfId="300" priority="25">
      <formula>IF($S$102&gt;0,TRUE,FALSE)</formula>
    </cfRule>
  </conditionalFormatting>
  <conditionalFormatting sqref="K104:L104">
    <cfRule type="expression" dxfId="299" priority="23">
      <formula>IF($K$104&lt;&gt;"",TRUE,FALSE)</formula>
    </cfRule>
    <cfRule type="expression" dxfId="298" priority="24">
      <formula>IF(AND($K$104&lt;&gt;"",$I$105&lt;&gt;"Non utilizzabile in configurazione 4CPU"),TRUE,FALSE)</formula>
    </cfRule>
  </conditionalFormatting>
  <conditionalFormatting sqref="I105">
    <cfRule type="expression" dxfId="297" priority="22">
      <formula>IF($S$93&gt;0,TRUE,FALSE)</formula>
    </cfRule>
  </conditionalFormatting>
  <conditionalFormatting sqref="K113:L113">
    <cfRule type="expression" dxfId="296" priority="18">
      <formula>IF($K$113&lt;&gt;"",TRUE,FALSE)</formula>
    </cfRule>
    <cfRule type="expression" dxfId="295" priority="19">
      <formula>IF(AND($K$113&lt;&gt;"",$I$114&lt;&gt;"Non utilizzabile in configurazione 4CPU"),TRUE,FALSE)</formula>
    </cfRule>
  </conditionalFormatting>
  <conditionalFormatting sqref="K116:L116">
    <cfRule type="expression" dxfId="294" priority="16">
      <formula>IF($K$116&lt;&gt;"",TRUE,FALSE)</formula>
    </cfRule>
    <cfRule type="expression" dxfId="293" priority="17">
      <formula>IF(AND($K$116&lt;&gt;"",$I$117&lt;&gt;"Non utilizzabile in configurazione 4CPU"),TRUE,FALSE)</formula>
    </cfRule>
  </conditionalFormatting>
  <conditionalFormatting sqref="K92:L92">
    <cfRule type="expression" dxfId="292" priority="12">
      <formula>IF(AND(K92&lt;&gt;"",I93&lt;&gt;"Non utilizzabile in configurazione 2CPU",I93&lt;&gt;""),TRUE,FALSE)</formula>
    </cfRule>
    <cfRule type="expression" dxfId="291" priority="13">
      <formula>IF(K92&lt;&gt;"",TRUE,FALSE)</formula>
    </cfRule>
  </conditionalFormatting>
  <conditionalFormatting sqref="K101:L101">
    <cfRule type="expression" dxfId="290" priority="10">
      <formula>IF(AND(K101&lt;&gt;"",I102&lt;&gt;"Non utilizzabile in configurazione 2CPU",I102&lt;&gt;""),TRUE,FALSE)</formula>
    </cfRule>
    <cfRule type="expression" dxfId="289" priority="11">
      <formula>IF(K101&lt;&gt;"",TRUE,FALSE)</formula>
    </cfRule>
  </conditionalFormatting>
  <conditionalFormatting sqref="I114">
    <cfRule type="expression" dxfId="288" priority="5">
      <formula>IF($S$93&gt;0,TRUE,FALSE)</formula>
    </cfRule>
  </conditionalFormatting>
  <conditionalFormatting sqref="I117">
    <cfRule type="expression" dxfId="287" priority="4">
      <formula>IF($S$93&gt;0,TRUE,FALSE)</formula>
    </cfRule>
  </conditionalFormatting>
  <conditionalFormatting sqref="I93">
    <cfRule type="expression" dxfId="286" priority="3">
      <formula>IF($S$93&gt;0,TRUE,FALSE)</formula>
    </cfRule>
  </conditionalFormatting>
  <conditionalFormatting sqref="I102">
    <cfRule type="expression" dxfId="285" priority="2">
      <formula>IF($S$93&gt;0,TRUE,FALSE)</formula>
    </cfRule>
  </conditionalFormatting>
  <conditionalFormatting sqref="H104:H108">
    <cfRule type="expression" dxfId="284" priority="1">
      <formula>IF($H$104&lt;&gt;"",TRUE,FALSE)</formula>
    </cfRule>
  </conditionalFormatting>
  <dataValidations count="1">
    <dataValidation allowBlank="1" showErrorMessage="1" sqref="I30 I34:I35 I37:I38 I84 I62:I63 I14 I41 I73" xr:uid="{00000000-0002-0000-0000-000000000000}"/>
  </dataValidations>
  <hyperlinks>
    <hyperlink ref="K6:K7" r:id="rId1" display="Guida alla Convenzione" xr:uid="{0087FB57-45AB-40FD-B594-106D37D07F32}"/>
    <hyperlink ref="I63" location="Lotto6_R940_1!J13" display="Lotto6_R940_1!J13" xr:uid="{2D42F19A-7D74-4721-BAB4-412798633544}"/>
  </hyperlinks>
  <pageMargins left="0.7" right="0.7" top="0.75" bottom="0.75" header="0.3" footer="0.3"/>
  <pageSetup paperSize="9" scale="45" fitToHeight="0" orientation="portrait" r:id="rId2"/>
  <rowBreaks count="1" manualBreakCount="1">
    <brk id="80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xr:uid="{00000000-0002-0000-0000-000003000000}">
          <x14:formula1>
            <xm:f>ConfTS4L6!$A$128:$A$129</xm:f>
          </x14:formula1>
          <xm:sqref>I132</xm:sqref>
        </x14:dataValidation>
        <x14:dataValidation type="list" allowBlank="1" showErrorMessage="1" xr:uid="{40D6D7F9-8AC7-4EA1-9B18-FC85BCE5DCA6}">
          <x14:formula1>
            <xm:f>IF($I$33&lt;&gt;"No Operating System",ConfTS4L6!$A$79,ConfTS4L6!$A$79:$A$81)</xm:f>
          </x14:formula1>
          <xm:sqref>I29</xm:sqref>
        </x14:dataValidation>
        <x14:dataValidation type="list" allowBlank="1" showErrorMessage="1" xr:uid="{0DBC153F-1133-45C3-A144-31C69E87877F}">
          <x14:formula1>
            <xm:f>IF($I$29&lt;&gt;"No Operating System",ConfTS4L6!$A$85,ConfTS4L6!$A$85:$A$86)</xm:f>
          </x14:formula1>
          <xm:sqref>I33</xm:sqref>
        </x14:dataValidation>
        <x14:dataValidation type="list" allowBlank="1" showInputMessage="1" showErrorMessage="1" xr:uid="{E88FC524-B4D6-4A1A-A7E1-CA7DC85A5191}">
          <x14:formula1>
            <xm:f>IF($L$22=1,ConfTS4L6!$E$199:$E$202,ConfTS4L6!$D$199:$D$202)</xm:f>
          </x14:formula1>
          <xm:sqref>L30</xm:sqref>
        </x14:dataValidation>
        <x14:dataValidation type="list" allowBlank="1" showErrorMessage="1" xr:uid="{00000000-0002-0000-0000-000009000000}">
          <x14:formula1>
            <xm:f>ConfTS4L6!$A$19:$A$20</xm:f>
          </x14:formula1>
          <xm:sqref>I22</xm:sqref>
        </x14:dataValidation>
        <x14:dataValidation type="list" allowBlank="1" showErrorMessage="1" xr:uid="{3873FF56-BC4B-4BC0-AAB4-048357DB2F08}">
          <x14:formula1>
            <xm:f>ConfTS4L6!$A$144:$A$150</xm:f>
          </x14:formula1>
          <xm:sqref>I99</xm:sqref>
        </x14:dataValidation>
        <x14:dataValidation type="list" allowBlank="1" showErrorMessage="1" xr:uid="{D1902F7D-083E-4F05-A8DF-5AAB7327FD8A}">
          <x14:formula1>
            <xm:f>ConfTS4L6!$A$132:$A$134</xm:f>
          </x14:formula1>
          <xm:sqref>I135</xm:sqref>
        </x14:dataValidation>
        <x14:dataValidation type="list" allowBlank="1" showErrorMessage="1" xr:uid="{00000000-0002-0000-0000-000008000000}">
          <x14:formula1>
            <xm:f>ConfTS4L6!$A$11:$A$15</xm:f>
          </x14:formula1>
          <xm:sqref>I13</xm:sqref>
        </x14:dataValidation>
        <x14:dataValidation type="list" allowBlank="1" showErrorMessage="1" xr:uid="{18242CA1-FA57-4CF2-8FB9-C12BB0378F7B}">
          <x14:formula1>
            <xm:f>IF(W13="",ConfTS4L6!$A$50,IF(W13="vsan",ConfTS4L6!$A$50,IF(AND($W$13="vsan64GB",L22=0),ConfTS4L6!$A$47:$A$48,IF(AND($W$13="vsan64GB",$L$22=1),ConfTS4L6!$A$51,IF(W13="Boss3TB",ConfTS4L6!$A$52,"")))))</xm:f>
          </x14:formula1>
          <xm:sqref>I26</xm:sqref>
        </x14:dataValidation>
        <x14:dataValidation type="list" allowBlank="1" showErrorMessage="1" xr:uid="{F8778BC9-2706-4AFD-8B17-457D3EFC5FF6}">
          <x14:formula1>
            <xm:f>IF($W$13="vsan64GB",ConfTS4L6!$A$23,IF($W$13="Boss3TB",ConfTS4L6!$A$23,IF(AND($W$13="vsan",$L$22=0),ConfTS4L6!$A$40:$A$41,IF(AND($W$13="vsan",$L$22&lt;&gt;""),ConfTS4L6!$A$43:$A$44,IF($L$22=1,ConfTS4L6!$A$57:$A$65,ConfTS4L6!$A$24:$A$28)))))</xm:f>
          </x14:formula1>
          <xm:sqref>I25</xm:sqref>
        </x14:dataValidation>
        <x14:dataValidation type="list" allowBlank="1" showErrorMessage="1" xr:uid="{BE1A8F93-2E2E-49CE-8542-35EE6B89303C}">
          <x14:formula1>
            <xm:f>IF($I$22="No Additional Processor",ConfTS4L6!$A$191:$A$192,IF($I$22&lt;&gt;"No Additional Processor",ConfTS4L6!$A$162:$A$163))</xm:f>
          </x14:formula1>
          <xm:sqref>I105 I117 I114</xm:sqref>
        </x14:dataValidation>
        <x14:dataValidation type="list" allowBlank="1" showErrorMessage="1" xr:uid="{966F763A-FA9E-4027-9BCE-E5B962F75850}">
          <x14:formula1>
            <xm:f>IF($L$73=1,ConfTS4L6!$A$159,ConfTS4L6!$A$144:$A$150)</xm:f>
          </x14:formula1>
          <xm:sqref>I96</xm:sqref>
        </x14:dataValidation>
        <x14:dataValidation type="list" allowBlank="1" showErrorMessage="1" xr:uid="{9B20ED7A-A9DC-482B-BD98-668E5804DC81}">
          <x14:formula1>
            <xm:f>ConfTS4L6!$A$144:$A$157</xm:f>
          </x14:formula1>
          <xm:sqref>I90</xm:sqref>
        </x14:dataValidation>
        <x14:dataValidation type="list" allowBlank="1" showErrorMessage="1" xr:uid="{CDEE43CA-9EBE-4A62-A07A-4137A477B49B}">
          <x14:formula1>
            <xm:f>IF($I$22="No Additional Processor",ConfTS4L6!$A$191:$A$192,ConfTS4L6!$A$144:$A$157)</xm:f>
          </x14:formula1>
          <xm:sqref>I120 I108 I111</xm:sqref>
        </x14:dataValidation>
        <x14:dataValidation type="list" allowBlank="1" showErrorMessage="1" xr:uid="{C86A2884-D434-40A9-A06D-2BF8B988074E}">
          <x14:formula1>
            <xm:f>IF($W$14="GP1",ConfTS4L6!$A$161,IF($V$13="NVMe1",ConfTS4L6!$A$160:$A$161,IF(AND($W$13="vsan64GB",$I$22="No Additional Processor"),ConfTS4L6!$A$160:$A$161,IF(AND($W$13="vsan",$I$22="No Additional Processor"),ConfTS4L6!$A$160:$A$161,ConfTS4L6!$A$144:$A$157))))</xm:f>
          </x14:formula1>
          <xm:sqref>I93 I102 I87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72C64-A9A3-448C-980D-3C3E8CC18F9D}">
  <sheetPr codeName="Foglio2">
    <tabColor theme="0" tint="-0.34998626667073579"/>
    <pageSetUpPr fitToPage="1"/>
  </sheetPr>
  <dimension ref="A1:XFB156"/>
  <sheetViews>
    <sheetView zoomScaleNormal="100" workbookViewId="0">
      <pane ySplit="9" topLeftCell="A10" activePane="bottomLeft" state="frozen"/>
      <selection activeCell="L9" sqref="L9"/>
      <selection pane="bottomLeft" activeCell="L127" sqref="L127"/>
    </sheetView>
  </sheetViews>
  <sheetFormatPr defaultColWidth="0" defaultRowHeight="15" zeroHeight="1" x14ac:dyDescent="0.25"/>
  <cols>
    <col min="1" max="5" width="9.140625" style="7" customWidth="1"/>
    <col min="6" max="6" width="0.5703125" style="7" customWidth="1"/>
    <col min="7" max="7" width="4.5703125" style="7" customWidth="1"/>
    <col min="8" max="8" width="28.140625" style="7" customWidth="1"/>
    <col min="9" max="9" width="61.28515625" style="7" customWidth="1"/>
    <col min="10" max="10" width="5.5703125" style="7" customWidth="1"/>
    <col min="11" max="11" width="19.7109375" style="16" customWidth="1"/>
    <col min="12" max="12" width="33.140625" style="34" customWidth="1"/>
    <col min="13" max="13" width="4.85546875" style="16" customWidth="1"/>
    <col min="14" max="14" width="25.140625" style="16" customWidth="1"/>
    <col min="15" max="15" width="6.5703125" style="16" customWidth="1"/>
    <col min="16" max="16" width="5.28515625" style="183" customWidth="1"/>
    <col min="17" max="17" width="9.140625" style="16" hidden="1"/>
    <col min="18" max="18" width="11.42578125" style="184" hidden="1"/>
    <col min="19" max="19" width="10.42578125" style="16" hidden="1"/>
    <col min="20" max="20" width="12" style="16" hidden="1"/>
    <col min="21" max="22" width="9.140625" style="7" hidden="1"/>
    <col min="23" max="23" width="9.28515625" style="7" hidden="1"/>
    <col min="24" max="24" width="11.42578125" style="7" hidden="1"/>
    <col min="25" max="25" width="9.140625" style="7" hidden="1"/>
    <col min="26" max="16382" width="0" style="7" hidden="1"/>
    <col min="16383" max="16384" width="9.140625" style="7" hidden="1"/>
  </cols>
  <sheetData>
    <row r="1" spans="1:40" ht="15.75" thickBot="1" x14ac:dyDescent="0.3">
      <c r="A1" s="88"/>
      <c r="B1" s="88"/>
      <c r="C1" s="88"/>
      <c r="D1" s="88"/>
      <c r="E1" s="88"/>
      <c r="F1" s="88"/>
      <c r="G1" s="2"/>
      <c r="H1" s="14"/>
      <c r="I1" s="14"/>
      <c r="J1" s="14"/>
      <c r="K1" s="14"/>
      <c r="L1" s="14"/>
      <c r="M1" s="14"/>
      <c r="N1" s="14"/>
      <c r="O1" s="14"/>
      <c r="P1" s="14"/>
      <c r="R1" s="21"/>
    </row>
    <row r="2" spans="1:40" ht="29.25" customHeight="1" x14ac:dyDescent="0.25">
      <c r="A2" s="88"/>
      <c r="B2" s="88"/>
      <c r="C2" s="88"/>
      <c r="D2" s="88"/>
      <c r="E2" s="88"/>
      <c r="F2" s="88"/>
      <c r="G2" s="2"/>
      <c r="H2" s="3"/>
      <c r="I2" s="297" t="s">
        <v>597</v>
      </c>
      <c r="J2" s="4"/>
      <c r="K2" s="4" t="str">
        <f>IF(U105&gt;1,"ERRORE NELLA CONFIGURAZIONE","")</f>
        <v/>
      </c>
      <c r="L2" s="4"/>
      <c r="M2" s="9"/>
      <c r="N2" s="226" t="str">
        <f>IF(N6&lt;0,"Superata Quota 20%","")</f>
        <v/>
      </c>
      <c r="O2" s="10"/>
      <c r="P2" s="14"/>
      <c r="Q2" s="11"/>
      <c r="R2" s="15"/>
      <c r="S2" s="11"/>
      <c r="T2" s="11"/>
    </row>
    <row r="3" spans="1:40" ht="17.25" customHeight="1" thickBot="1" x14ac:dyDescent="0.3">
      <c r="A3" s="88"/>
      <c r="B3" s="88"/>
      <c r="C3" s="88"/>
      <c r="D3" s="88"/>
      <c r="E3" s="88"/>
      <c r="F3" s="88"/>
      <c r="G3" s="2"/>
      <c r="H3" s="5"/>
      <c r="I3" s="298"/>
      <c r="J3" s="2"/>
      <c r="K3" s="2"/>
      <c r="L3" s="2"/>
      <c r="M3" s="11"/>
      <c r="N3" s="89" t="s">
        <v>509</v>
      </c>
      <c r="O3" s="12"/>
      <c r="P3" s="14"/>
      <c r="Q3" s="11"/>
      <c r="R3" s="15"/>
      <c r="S3" s="34" t="s">
        <v>589</v>
      </c>
      <c r="T3" s="34" t="s">
        <v>590</v>
      </c>
      <c r="U3" s="243" t="s">
        <v>591</v>
      </c>
      <c r="V3" s="243" t="s">
        <v>592</v>
      </c>
      <c r="W3" s="243" t="s">
        <v>593</v>
      </c>
      <c r="X3" s="243" t="s">
        <v>594</v>
      </c>
    </row>
    <row r="4" spans="1:40" ht="14.25" customHeight="1" x14ac:dyDescent="0.25">
      <c r="A4" s="88"/>
      <c r="B4" s="88"/>
      <c r="C4" s="88"/>
      <c r="D4" s="88"/>
      <c r="E4" s="88"/>
      <c r="F4" s="88"/>
      <c r="G4" s="2"/>
      <c r="H4" s="5"/>
      <c r="I4" s="296" t="str">
        <f>IF(W13="vsan","Selezionando la soluzione vSAN si accetta la sostituzione del controller 745 con il HBA355, comprensivo di BOSS Card Certificati per vSAN",IF(W13="v2tb","Selezionando la soluzione vSAN si accetta la sostituzione del controller 745 con il HBA355, comprensivo di BOSS Card Certificati per vSAN",""))</f>
        <v/>
      </c>
      <c r="J4" s="2"/>
      <c r="K4" s="306" t="str">
        <f>IF(X4&gt;1,"Errori nella Configurazione",IF(S4&gt;0,"Errore nella Selezione della CPU",IF(T4&gt;0,"Errore Nella Selezione della RAM",IF(U4&gt;0,"Errore Nella selezione dello Chassis per Dischi nVME",IF(V4&gt;0,"Errore nella Selezione Slot PCI",IF(W4&gt;0,"Errore nella Selezione Licenze Windows",""))))))</f>
        <v/>
      </c>
      <c r="L4" s="230" t="s">
        <v>508</v>
      </c>
      <c r="M4" s="11"/>
      <c r="N4" s="221">
        <f>Riepilogo_Ordine!K140</f>
        <v>0</v>
      </c>
      <c r="O4" s="12"/>
      <c r="P4" s="14"/>
      <c r="Q4" s="11"/>
      <c r="R4" s="15"/>
      <c r="S4" s="34">
        <f>IF(L19&lt;&gt;"",1,0)</f>
        <v>0</v>
      </c>
      <c r="T4" s="34">
        <f>IF(L24&lt;&gt;"",1,0)</f>
        <v>0</v>
      </c>
      <c r="U4" s="243">
        <f>IF(I14&lt;&gt;"",1,0)</f>
        <v>0</v>
      </c>
      <c r="V4" s="243">
        <f>IF(K83&lt;&gt;"",1,0)</f>
        <v>0</v>
      </c>
      <c r="W4" s="243">
        <f>IF(L27&lt;&gt;"",1,0)</f>
        <v>0</v>
      </c>
      <c r="X4" s="243">
        <f>SUM(S4:W4)</f>
        <v>0</v>
      </c>
    </row>
    <row r="5" spans="1:40" ht="16.5" customHeight="1" x14ac:dyDescent="0.25">
      <c r="A5" s="88"/>
      <c r="B5" s="88"/>
      <c r="C5" s="88"/>
      <c r="D5" s="88"/>
      <c r="E5" s="88"/>
      <c r="F5" s="88"/>
      <c r="G5" s="2"/>
      <c r="H5" s="5"/>
      <c r="I5" s="296"/>
      <c r="J5" s="2"/>
      <c r="K5" s="307"/>
      <c r="L5" s="220">
        <f>Altre_Opzioni!H3</f>
        <v>0</v>
      </c>
      <c r="M5" s="14"/>
      <c r="N5" s="89" t="s">
        <v>596</v>
      </c>
      <c r="O5" s="12"/>
      <c r="P5" s="14"/>
      <c r="Q5" s="11"/>
      <c r="R5" s="15"/>
      <c r="S5" s="11"/>
      <c r="T5" s="11"/>
    </row>
    <row r="6" spans="1:40" ht="16.5" customHeight="1" x14ac:dyDescent="0.25">
      <c r="A6" s="88"/>
      <c r="B6" s="88"/>
      <c r="C6" s="88"/>
      <c r="D6" s="88"/>
      <c r="E6" s="88"/>
      <c r="F6" s="88"/>
      <c r="G6" s="2"/>
      <c r="H6" s="5"/>
      <c r="I6" s="296"/>
      <c r="J6" s="2"/>
      <c r="K6" s="302" t="s">
        <v>1</v>
      </c>
      <c r="L6" s="96" t="s">
        <v>2</v>
      </c>
      <c r="M6" s="14"/>
      <c r="N6" s="221">
        <f>Riepilogo_Ordine!G141</f>
        <v>0</v>
      </c>
      <c r="O6" s="12"/>
      <c r="P6" s="14"/>
      <c r="Q6" s="11"/>
      <c r="R6" s="15"/>
      <c r="S6" s="11"/>
      <c r="T6" s="11"/>
    </row>
    <row r="7" spans="1:40" ht="30.75" thickBot="1" x14ac:dyDescent="0.3">
      <c r="A7" s="88"/>
      <c r="B7" s="88"/>
      <c r="C7" s="88"/>
      <c r="D7" s="88"/>
      <c r="E7" s="88"/>
      <c r="F7" s="88"/>
      <c r="G7" s="2"/>
      <c r="H7" s="5"/>
      <c r="I7" s="282" t="str">
        <f>IF(Riepilogo_Ordine!Q3&gt;0,"Compilare i Dati Necessari all'Ordine per Stampare in PDF o Controllare le Configurazioni","Dati Completi")</f>
        <v>Compilare i Dati Necessari all'Ordine per Stampare in PDF o Controllare le Configurazioni</v>
      </c>
      <c r="J7" s="2"/>
      <c r="K7" s="303"/>
      <c r="L7" s="171">
        <f>$L$140</f>
        <v>0</v>
      </c>
      <c r="M7" s="14"/>
      <c r="N7" s="241" t="s">
        <v>586</v>
      </c>
      <c r="O7" s="115"/>
      <c r="P7" s="14"/>
      <c r="Q7" s="15"/>
      <c r="R7" s="15"/>
      <c r="S7" s="11" t="str" cm="1">
        <f t="array" ref="S7">IF(AND($W$13="vsan64GB",L22=0),ConfTS4L6!$A$47:$A$48,IF(AND($W$13="vsan64GB",$L$22=1),ConfTS4L6!$A$51:$A$52,""))</f>
        <v/>
      </c>
      <c r="T7" s="11"/>
    </row>
    <row r="8" spans="1:40" ht="26.25" customHeight="1" thickBot="1" x14ac:dyDescent="0.3">
      <c r="A8" s="88"/>
      <c r="B8" s="88"/>
      <c r="C8" s="88"/>
      <c r="D8" s="88"/>
      <c r="E8" s="88"/>
      <c r="F8" s="88"/>
      <c r="G8" s="2"/>
      <c r="H8" s="5"/>
      <c r="I8" s="242" t="s">
        <v>3</v>
      </c>
      <c r="J8" s="131"/>
      <c r="K8" s="79" t="s">
        <v>4</v>
      </c>
      <c r="L8" s="246">
        <v>0</v>
      </c>
      <c r="M8" s="14"/>
      <c r="N8" s="171">
        <f>Riepilogo_Ordine!K141</f>
        <v>0</v>
      </c>
      <c r="O8" s="98"/>
      <c r="P8" s="14"/>
      <c r="Q8" s="8"/>
      <c r="R8" s="15"/>
      <c r="S8" s="11"/>
      <c r="T8" s="11"/>
    </row>
    <row r="9" spans="1:40" s="182" customFormat="1" ht="7.5" customHeight="1" thickBot="1" x14ac:dyDescent="0.25">
      <c r="A9" s="88"/>
      <c r="B9" s="88"/>
      <c r="C9" s="88"/>
      <c r="D9" s="88"/>
      <c r="E9" s="88"/>
      <c r="F9" s="88"/>
      <c r="G9" s="2"/>
      <c r="H9" s="116"/>
      <c r="I9" s="117"/>
      <c r="J9" s="117"/>
      <c r="K9" s="117"/>
      <c r="L9" s="117"/>
      <c r="M9" s="117"/>
      <c r="N9" s="117"/>
      <c r="O9" s="118"/>
      <c r="P9" s="1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7"/>
    </row>
    <row r="10" spans="1:40" ht="234.75" customHeight="1" x14ac:dyDescent="0.25">
      <c r="A10" s="88"/>
      <c r="B10" s="88"/>
      <c r="C10" s="88"/>
      <c r="D10" s="88"/>
      <c r="E10" s="88"/>
      <c r="F10" s="88"/>
      <c r="G10" s="2"/>
      <c r="H10" s="5"/>
      <c r="I10"/>
      <c r="J10" s="2"/>
      <c r="K10" s="61"/>
      <c r="L10" s="62"/>
      <c r="M10" s="14"/>
      <c r="N10" s="132"/>
      <c r="O10" s="98"/>
      <c r="P10" s="14"/>
      <c r="Q10" s="8"/>
      <c r="R10" s="15"/>
      <c r="S10" s="11"/>
      <c r="T10" s="11"/>
    </row>
    <row r="11" spans="1:40" x14ac:dyDescent="0.25">
      <c r="A11" s="88"/>
      <c r="B11" s="88"/>
      <c r="C11" s="88"/>
      <c r="D11" s="88"/>
      <c r="E11" s="88"/>
      <c r="F11" s="88"/>
      <c r="G11" s="2"/>
      <c r="H11" s="5"/>
      <c r="J11" s="2"/>
      <c r="K11" s="11"/>
      <c r="L11" s="55"/>
      <c r="M11" s="14"/>
      <c r="N11" s="11"/>
      <c r="O11" s="12"/>
      <c r="P11" s="14"/>
      <c r="Q11" s="11"/>
      <c r="R11" s="15"/>
      <c r="S11" s="11"/>
      <c r="T11" s="11"/>
    </row>
    <row r="12" spans="1:40" x14ac:dyDescent="0.25">
      <c r="A12" s="88"/>
      <c r="B12" s="88"/>
      <c r="C12" s="88"/>
      <c r="D12" s="88"/>
      <c r="E12" s="88"/>
      <c r="F12" s="88"/>
      <c r="G12" s="2"/>
      <c r="H12" s="5"/>
      <c r="I12" s="82" t="s">
        <v>5</v>
      </c>
      <c r="J12" s="305"/>
      <c r="K12" s="11"/>
      <c r="L12" s="55"/>
      <c r="M12" s="14"/>
      <c r="N12" s="14"/>
      <c r="O12" s="99"/>
      <c r="P12" s="14"/>
      <c r="Q12" s="14"/>
      <c r="R12" s="11"/>
      <c r="S12" s="11"/>
      <c r="T12" s="11"/>
      <c r="V12" s="7" t="s">
        <v>6</v>
      </c>
    </row>
    <row r="13" spans="1:40" ht="16.5" customHeight="1" x14ac:dyDescent="0.2">
      <c r="A13" s="88"/>
      <c r="B13" s="88"/>
      <c r="C13" s="88"/>
      <c r="D13" s="88"/>
      <c r="E13" s="88"/>
      <c r="F13" s="88"/>
      <c r="G13" s="2"/>
      <c r="H13" s="5"/>
      <c r="I13" s="80" t="s">
        <v>6</v>
      </c>
      <c r="J13" s="305"/>
      <c r="K13" s="48" t="str">
        <f>IF($L$8&gt;0,VLOOKUP(I13,ConfTS4L6!A3:M7,13,FALSE),"")</f>
        <v/>
      </c>
      <c r="L13" s="18" t="str">
        <f>IF($L$8&gt;0,1,"")</f>
        <v/>
      </c>
      <c r="M13" s="45"/>
      <c r="N13" s="77">
        <f>R13</f>
        <v>5754.51</v>
      </c>
      <c r="O13" s="100"/>
      <c r="P13" s="14"/>
      <c r="Q13" s="45"/>
      <c r="R13" s="97">
        <f>VLOOKUP($I$13,TSL6_ALL,10,FALSE)</f>
        <v>5754.51</v>
      </c>
      <c r="S13" s="42"/>
      <c r="T13" s="172" t="str">
        <f>VLOOKUP($I13,TS4L6_BASE,12,FALSE)</f>
        <v>L6N01</v>
      </c>
      <c r="V13" s="57" t="str">
        <f>IF(AND(I13=ConfTS4L6!A12,L22=0),"nVME1",IF(AND(I13=ConfTS4L6!A12,L22=1),"NVME2",""))</f>
        <v/>
      </c>
      <c r="W13" s="67" t="str">
        <f>IF(I13=ConfTS4L6!A13,"vsan",IF(I13=ConfTS4L6!A15,"Boss3TB",IF(I13=ConfTS4L6!A14,"vsan64GB","")))</f>
        <v/>
      </c>
      <c r="X13" s="46" t="str">
        <f>IF(I13=ConfTS4L6!A15,"Boss3TB","")</f>
        <v/>
      </c>
    </row>
    <row r="14" spans="1:40" ht="20.25" customHeight="1" x14ac:dyDescent="1.1000000000000001">
      <c r="A14" s="88"/>
      <c r="B14" s="88"/>
      <c r="C14" s="88"/>
      <c r="D14" s="88"/>
      <c r="E14" s="88"/>
      <c r="F14" s="88"/>
      <c r="G14" s="2"/>
      <c r="H14" s="5"/>
      <c r="I14" s="231" t="str">
        <f>IF(AND($K$63&gt;0,$I$13="PowerEdge R940 Server (General Purpose)"),"▲ Per Selezionare dischi nVME selezionare Chassis nVME o vSAN ▲","")</f>
        <v/>
      </c>
      <c r="J14" s="2"/>
      <c r="K14" s="101"/>
      <c r="L14" s="55"/>
      <c r="M14" s="45"/>
      <c r="N14" s="133"/>
      <c r="O14" s="100"/>
      <c r="P14" s="14"/>
      <c r="Q14" s="45"/>
      <c r="R14" s="49"/>
      <c r="S14" s="42"/>
      <c r="T14" s="173"/>
      <c r="W14" s="243" t="str">
        <f>IF(AND(I13="PowerEdge R940 Server (General Purpose)",L22=0),"GP1",IF(AND(I13="PowerEdge R940 Server (General Purpose)",L22=1),"GP2",""))</f>
        <v>GP1</v>
      </c>
    </row>
    <row r="15" spans="1:40" x14ac:dyDescent="0.2">
      <c r="A15" s="88"/>
      <c r="B15" s="88"/>
      <c r="C15" s="88"/>
      <c r="D15" s="88"/>
      <c r="E15" s="88"/>
      <c r="F15" s="88"/>
      <c r="G15" s="2"/>
      <c r="H15" s="5"/>
      <c r="I15" s="82" t="s">
        <v>7</v>
      </c>
      <c r="J15" s="305"/>
      <c r="K15" s="102" t="str">
        <f>IF($V$82="SW","MAX 4 GPU",IF($V$82="DW","MAX 2 GPU",""))</f>
        <v/>
      </c>
      <c r="L15" s="55"/>
      <c r="M15" s="45"/>
      <c r="N15" s="45"/>
      <c r="O15" s="100"/>
      <c r="P15" s="14"/>
      <c r="Q15" s="45"/>
      <c r="R15" s="49"/>
      <c r="S15" s="42"/>
      <c r="T15" s="173"/>
    </row>
    <row r="16" spans="1:40" s="46" customFormat="1" ht="30.75" customHeight="1" x14ac:dyDescent="0.2">
      <c r="A16" s="88"/>
      <c r="B16" s="88"/>
      <c r="C16" s="88"/>
      <c r="D16" s="88"/>
      <c r="E16" s="88"/>
      <c r="F16" s="88"/>
      <c r="G16" s="2"/>
      <c r="H16" s="5"/>
      <c r="I16" s="251" t="str">
        <f>IF($L$22=1,VLOOKUP($I$13,TS4L6_Chassis,3,FALSE),VLOOKUP($I$13,TS4L6_Chassis,2,FALSE))</f>
        <v>Chassis with Up to 12X 2.5 SAS/SATA + 12X 2.5 for 2CPU Configuration</v>
      </c>
      <c r="J16" s="305"/>
      <c r="K16" s="76" t="str">
        <f>IF(T16="L6N122",Tabella_prezzi!F85,IF(T16="L6N123",Tabella_prezzi!F86,IF(T16="L6N124",Tabella_prezzi!F87,IF(T16="L6N125",Tabella_prezzi!F88,IF($L$22=1,VLOOKUP($I$13,TS4L6_Chassis,13,FALSE),VLOOKUP($I$13,TS4L6_Chassis,13,FALSE))))))</f>
        <v/>
      </c>
      <c r="L16" s="22" t="str">
        <f>IF(I13=V12,VLOOKUP($I$13,TS4L6_Chassis,6,FALSE),VLOOKUP($I$13,TS4L6_Chassis,7,FALSE))</f>
        <v/>
      </c>
      <c r="M16" s="45"/>
      <c r="N16" s="77">
        <f>R16+S16</f>
        <v>0</v>
      </c>
      <c r="O16" s="100"/>
      <c r="P16" s="14"/>
      <c r="Q16" s="45"/>
      <c r="R16" s="97">
        <f>VLOOKUP($I$13,TS4L6_Chassis,10,FALSE)</f>
        <v>0</v>
      </c>
      <c r="S16" s="37">
        <f>IF(T16="L6N125",Tabella_prezzi!D88,IF(T16="L6N122",Tabella_prezzi!D85,IF(T16="L6N123",Tabella_prezzi!D86,IF(T16="L6N124",Tabella_prezzi!D87,VLOOKUP(I13,TS4L6_Chassis,11,FALSE)))))</f>
        <v>0</v>
      </c>
      <c r="T16" s="172">
        <f>IF(AND(W13="vsan64GB",I26=1024),"L6N123",IF(AND(W13="vsan64GB",I26=1536),"L6N122",IF(AND(W13="vsan64GB",I26=2048),"L6N124",IF(AND(W13="Boss3TB",I26=3072),"L6N125",VLOOKUP($I13,TS4L6_Chassis,12,FALSE)))))</f>
        <v>0</v>
      </c>
      <c r="V16" s="56" t="s">
        <v>8</v>
      </c>
      <c r="W16" s="56">
        <v>1</v>
      </c>
      <c r="AN16" s="7"/>
    </row>
    <row r="17" spans="1:40" ht="11.25" customHeight="1" x14ac:dyDescent="0.25">
      <c r="A17" s="88"/>
      <c r="B17" s="88"/>
      <c r="C17" s="88"/>
      <c r="D17" s="88"/>
      <c r="E17" s="88"/>
      <c r="F17" s="88"/>
      <c r="G17" s="2"/>
      <c r="H17" s="5"/>
      <c r="I17" s="11"/>
      <c r="J17" s="2"/>
      <c r="K17" s="101"/>
      <c r="L17" s="55"/>
      <c r="M17" s="45"/>
      <c r="N17" s="59"/>
      <c r="O17" s="100"/>
      <c r="P17" s="14"/>
      <c r="Q17" s="45"/>
      <c r="R17" s="49"/>
      <c r="S17" s="42"/>
      <c r="T17" s="173"/>
    </row>
    <row r="18" spans="1:40" x14ac:dyDescent="0.2">
      <c r="A18" s="88"/>
      <c r="B18" s="88"/>
      <c r="C18" s="88"/>
      <c r="D18" s="88"/>
      <c r="E18" s="88"/>
      <c r="F18" s="88"/>
      <c r="G18" s="2"/>
      <c r="H18" s="5"/>
      <c r="I18" s="82" t="s">
        <v>9</v>
      </c>
      <c r="J18" s="305"/>
      <c r="K18" s="101"/>
      <c r="L18" s="55"/>
      <c r="M18" s="45"/>
      <c r="N18" s="45"/>
      <c r="O18" s="100"/>
      <c r="P18" s="14"/>
      <c r="Q18" s="45"/>
      <c r="R18" s="49"/>
      <c r="S18" s="42"/>
      <c r="T18" s="173"/>
    </row>
    <row r="19" spans="1:40" s="46" customFormat="1" ht="33.75" customHeight="1" x14ac:dyDescent="0.2">
      <c r="A19" s="88"/>
      <c r="B19" s="88"/>
      <c r="C19" s="88"/>
      <c r="D19" s="88"/>
      <c r="E19" s="88"/>
      <c r="F19" s="88"/>
      <c r="G19" s="2"/>
      <c r="H19" s="5"/>
      <c r="I19" s="251" t="s">
        <v>641</v>
      </c>
      <c r="J19" s="305"/>
      <c r="K19" s="45"/>
      <c r="L19" s="240" t="str">
        <f>IF(AND(W13="boss3TB",L22=0),"Selezionare Processori Aggiuntivi per Configurazione BOSS 3TB",IF(AND(W13="vsan64GBb",L22=0),"Selezionare Processori Aggiuntivi per Configurazione vSAN 2 TB",IF(AND(V13="nVME",L22=0),"Selezionare Processori Aggiuntivi per Configurazione nVME",IF(AND(W13=2048,L22=""),"Selezionare Processore Aggiuntivo per Configurazione vSAN",IF(AND(X13="Nutanix",L22=""),"Selezionare Processore Aggiuntivo per Configurazione Nutanix","")))))</f>
        <v/>
      </c>
      <c r="M19" s="45"/>
      <c r="N19" s="45"/>
      <c r="O19" s="100"/>
      <c r="P19" s="14"/>
      <c r="Q19" s="45"/>
      <c r="R19" s="97">
        <f>IF(L16=1,VLOOKUP($I$19,TS4L6_CPU,11,FALSE),VLOOKUP($I$19,TS4L6_CPU,11,FALSE))</f>
        <v>0</v>
      </c>
      <c r="S19" s="37">
        <f>IF(L16=1,VLOOKUP($I$19,TS4L6_CPU,11,FALSE),VLOOKUP($I$19,TS4L6_CPU,11,FALSE))</f>
        <v>0</v>
      </c>
      <c r="T19" s="172">
        <f>IF(S19=0,0,VLOOKUP($I19,TS4L6_CPU,12,FALSE))</f>
        <v>0</v>
      </c>
      <c r="AN19" s="7"/>
    </row>
    <row r="20" spans="1:40" ht="5.25" customHeight="1" x14ac:dyDescent="0.2">
      <c r="A20" s="88"/>
      <c r="B20" s="88"/>
      <c r="C20" s="88"/>
      <c r="D20" s="88"/>
      <c r="E20" s="88"/>
      <c r="F20" s="88"/>
      <c r="G20" s="2"/>
      <c r="H20" s="5"/>
      <c r="I20" s="2"/>
      <c r="J20" s="2"/>
      <c r="K20" s="101"/>
      <c r="L20" s="55"/>
      <c r="M20" s="45"/>
      <c r="N20" s="45"/>
      <c r="O20" s="100"/>
      <c r="P20" s="14"/>
      <c r="Q20" s="45"/>
      <c r="R20" s="49"/>
      <c r="S20" s="42"/>
      <c r="T20" s="173"/>
    </row>
    <row r="21" spans="1:40" x14ac:dyDescent="0.2">
      <c r="A21" s="88"/>
      <c r="B21" s="88"/>
      <c r="C21" s="88"/>
      <c r="D21" s="88"/>
      <c r="E21" s="88"/>
      <c r="F21" s="88"/>
      <c r="G21" s="2"/>
      <c r="H21" s="5"/>
      <c r="I21" s="82" t="s">
        <v>10</v>
      </c>
      <c r="J21" s="2"/>
      <c r="K21" s="101"/>
      <c r="L21" s="142"/>
      <c r="M21" s="45"/>
      <c r="N21" s="45"/>
      <c r="O21" s="100"/>
      <c r="P21" s="14"/>
      <c r="Q21" s="45"/>
      <c r="R21" s="49"/>
      <c r="S21" s="42"/>
      <c r="T21" s="173"/>
    </row>
    <row r="22" spans="1:40" ht="24.75" customHeight="1" x14ac:dyDescent="0.2">
      <c r="A22" s="88"/>
      <c r="B22" s="88"/>
      <c r="C22" s="88"/>
      <c r="D22" s="88"/>
      <c r="E22" s="88"/>
      <c r="F22" s="88"/>
      <c r="G22" s="2"/>
      <c r="H22" s="5"/>
      <c r="I22" s="83" t="s">
        <v>52</v>
      </c>
      <c r="J22" s="2"/>
      <c r="K22" s="47" t="str">
        <f>IF(L16=1,VLOOKUP($I$19,TS4L6_CPU,13,FALSE),VLOOKUP($I$22,TS4L6_CPU,13,FALSE))</f>
        <v/>
      </c>
      <c r="L22" s="22">
        <f>IF(L16=1,VLOOKUP($I$22,TS4L6_CPU,7,FALSE),VLOOKUP($I$22,TS4L6_CPU,7,FALSE))</f>
        <v>0</v>
      </c>
      <c r="M22" s="45"/>
      <c r="N22" s="77">
        <f>R22</f>
        <v>0</v>
      </c>
      <c r="O22" s="100"/>
      <c r="P22" s="14"/>
      <c r="Q22" s="45"/>
      <c r="R22" s="97">
        <f>IF(L22=1,VLOOKUP($I$19,TS4L6_CPU,10,FALSE),VLOOKUP($I$22,TS4L6_CPU,10,FALSE))</f>
        <v>0</v>
      </c>
      <c r="S22" s="37">
        <f>IF(L16=1,VLOOKUP($I$19,TS4L6_CPU,11,FALSE),VLOOKUP($I$22,TS4L6_CPU,11,FALSE))</f>
        <v>0</v>
      </c>
      <c r="T22" s="172" t="str">
        <f>IF(L22=1,VLOOKUP(I19,TSL6_ALL,12,FALSE),VLOOKUP($I22,TS4L6_CPU,12,FALSE))</f>
        <v/>
      </c>
      <c r="V22" s="7" t="str">
        <f>IF(L16=1,"2 x Intel Xeon Gold 6252N, 2.3G, 24C/48T, 10.4GT/s, 35.75M Cache, Turbo, HT (150W) DDR4-2933",I22)</f>
        <v>No Additional Processor</v>
      </c>
    </row>
    <row r="23" spans="1:40" ht="5.25" customHeight="1" x14ac:dyDescent="0.25">
      <c r="A23" s="88"/>
      <c r="B23" s="88"/>
      <c r="C23" s="88"/>
      <c r="D23" s="88"/>
      <c r="E23" s="88"/>
      <c r="F23" s="88"/>
      <c r="G23" s="2"/>
      <c r="H23" s="5"/>
      <c r="I23" s="11"/>
      <c r="J23" s="2"/>
      <c r="K23" s="45"/>
      <c r="L23" s="27"/>
      <c r="M23" s="45"/>
      <c r="N23" s="45"/>
      <c r="O23" s="100"/>
      <c r="P23" s="14"/>
      <c r="Q23" s="45"/>
      <c r="R23" s="97"/>
      <c r="S23" s="37"/>
      <c r="T23" s="172"/>
      <c r="V23" s="19"/>
      <c r="W23" s="20"/>
    </row>
    <row r="24" spans="1:40" ht="27" customHeight="1" x14ac:dyDescent="0.2">
      <c r="A24" s="88"/>
      <c r="B24" s="88"/>
      <c r="C24" s="88"/>
      <c r="D24" s="88"/>
      <c r="E24" s="88"/>
      <c r="F24" s="88"/>
      <c r="G24" s="2"/>
      <c r="H24" s="5"/>
      <c r="I24" s="82" t="s">
        <v>11</v>
      </c>
      <c r="J24" s="2"/>
      <c r="K24" s="101"/>
      <c r="L24" s="284" t="str">
        <f>IF(AND(W13="vsan",L22=0,I25&lt;&gt;512,I25&lt;&gt;768),"Selezionare RAM Corretta",IF(AND(W13="vsan",L22=1,I25&lt;&gt;1024,I25&lt;&gt;1536),"Selezionare RAM Corretta",IF(AND(W13="v2tb",I25&lt;&gt;2048),"Selezionare 2 TB RAM",IF(AND(W13="v2tb",L22=0),"Selezionare Processori",IF(AND(X13="vsan",L22="",I25&gt;768),"Selezionare RAM Corretta",IF(AND(W14="GP1",I25&gt;768),"Selezionare RAM Corretta",IF(AND(W14="GP2",I25&gt;1536),"Selezionare RAM Corretta",IF(AND(V13="nVME1",I25&gt;768),"Selezionare RAM Corretta",IF(AND(V13="NVME2",I25&gt;1536),"Selezionare RAM Corretta",IF(AND(I25&lt;&gt;"",I26&gt;2000,W13="vsan64GB"),"Deselezionare RAM 32GB e Aggiungere RAM 64GB",IF(AND(W13&lt;&gt;"vsan64GB",W13&lt;&gt;"Boss3TB",I26&lt;&gt;"",I25=0),"Deselezionare RAM 64 GB",IF(AND(W13="Boss3TB",I26="",I25=""),"Selezionare RAM 64",IF(AND(W13&lt;&gt;"vsan64GB",I26="",I25=""),"Selezionare RAM 32",IF(AND(I25="",I26="",W13="vsan64GB"),"Selezionare RAM 64",IF(AND(L22=1,W13="vsan64GB",I26&lt;2000),"Selezionare RAM 64 GB Corretta",IF(AND(L22=0,W13="vsan64GB",I26&gt;2000),"Selezionare Processore Aggiuntivo per 2TB",IF(AND(L22=1,W13="Boss3TB",I26&lt;3000),"Selezionare RAM 64 Corretta",IF(AND(L22=1,W13="Boss3TB",I25&lt;&gt;""),"Deselezionare RAM 32",IF(AND(L22=1,W13="vsan64GB",I26&gt;3000),"Selezionare RAM 64 Corretta",IF(AND(W13="vsan",I26&lt;&gt;""),"Deselezionare RAM 64",""))))))))))))))))))))</f>
        <v/>
      </c>
      <c r="M24" s="45"/>
      <c r="N24" s="45"/>
      <c r="O24" s="100"/>
      <c r="P24" s="14"/>
      <c r="Q24" s="45"/>
      <c r="R24" s="42"/>
      <c r="S24" s="42"/>
      <c r="T24" s="173"/>
    </row>
    <row r="25" spans="1:40" x14ac:dyDescent="0.2">
      <c r="A25" s="88"/>
      <c r="B25" s="88"/>
      <c r="C25" s="88"/>
      <c r="D25" s="88"/>
      <c r="E25" s="88"/>
      <c r="F25" s="88"/>
      <c r="G25" s="2"/>
      <c r="H25" s="5"/>
      <c r="I25" s="80">
        <v>512</v>
      </c>
      <c r="J25" s="2"/>
      <c r="K25" s="189" t="s">
        <v>12</v>
      </c>
      <c r="L25" s="22">
        <f>W25</f>
        <v>0</v>
      </c>
      <c r="M25" s="45"/>
      <c r="N25" s="321">
        <f>R25+R26</f>
        <v>0</v>
      </c>
      <c r="O25" s="100"/>
      <c r="P25" s="14"/>
      <c r="Q25" s="45"/>
      <c r="R25" s="97">
        <f>X25</f>
        <v>0</v>
      </c>
      <c r="S25" s="42"/>
      <c r="T25" s="172" t="str">
        <f>Y25</f>
        <v>L6N03</v>
      </c>
      <c r="V25" s="17"/>
      <c r="W25" s="20">
        <f>IF(L24&lt;&gt;"",0,IF(OR(W13="vsan64GB",W13="Boss3TB"),0,IF(AND(W13="v2tb",L22=1),VLOOKUP(I25,ConfTS4L6!A51:S51,11,FALSE),IF($L$22=1,VLOOKUP($I$25,TS4L6_RAM2CPU,7,FALSE),VLOOKUP($I$25,TS4L6_RAM1CPU,7,FALSE)))))</f>
        <v>0</v>
      </c>
      <c r="X25" s="19">
        <f>IF(L24&lt;&gt;"",0,IF(OR(W13="vsan64GB",W13="Boss3TB"),0,IF(AND(W13="v2tb",L22=1),VLOOKUP(I25,ConfTS4L6!A51:S51,11,FALSE),IF($L$22=1,VLOOKUP($I$25,TS4L6_RAM2CPU,10,FALSE),VLOOKUP($I$25,TS4L6_RAM1CPU,10,FALSE)))))</f>
        <v>0</v>
      </c>
      <c r="Y25" s="140" t="str">
        <f>IF(L24&lt;&gt;"","",IF(OR(W13="vsan64GB",W13="Boss3TB"),0,IF($L$22=1,VLOOKUP($I$25,ConfTS4L6!A56:M75,12,FALSE),VLOOKUP($I$25,TS4L6_RAM1CPU,12,FALSE))))</f>
        <v>L6N03</v>
      </c>
    </row>
    <row r="26" spans="1:40" x14ac:dyDescent="0.2">
      <c r="A26" s="88"/>
      <c r="B26" s="88"/>
      <c r="C26" s="88"/>
      <c r="D26" s="88"/>
      <c r="E26" s="88"/>
      <c r="F26" s="88"/>
      <c r="G26" s="2"/>
      <c r="H26" s="5"/>
      <c r="I26" s="80" t="s">
        <v>32</v>
      </c>
      <c r="J26" s="2"/>
      <c r="K26" s="189" t="s">
        <v>234</v>
      </c>
      <c r="L26" s="22">
        <f>W26</f>
        <v>0</v>
      </c>
      <c r="M26" s="45"/>
      <c r="N26" s="321"/>
      <c r="O26" s="100"/>
      <c r="P26" s="14"/>
      <c r="Q26" s="45"/>
      <c r="R26" s="97">
        <f>X26</f>
        <v>0</v>
      </c>
      <c r="S26" s="42"/>
      <c r="T26" s="172">
        <f>Y26</f>
        <v>0</v>
      </c>
      <c r="V26" s="17"/>
      <c r="W26" s="20">
        <f>IF(L19&lt;&gt;"","",IF(L24&lt;&gt;"",0,IF(W13="vsan",0,IF(W13="",0,IF(W13="Boss3TB",VLOOKUP(I26,TS4L6_64GB,7,FALSE),IF(AND(W13="vsan64GB",L22&lt;&gt;0),VLOOKUP(I26,TS4L6_64GB,7,FALSE),IF(AND(W13="vsan64GB",L22=0),VLOOKUP(I26,TS4L6_2cpu64gb,7,FALSE))))))))</f>
        <v>0</v>
      </c>
      <c r="X26" s="19">
        <f>IF(L19&lt;&gt;"",0,IF(L24&lt;&gt;"",0,IF(W13="vsan",0,IF(W13="",0,IF(W13="Boss3TB",VLOOKUP(I26,TS4L6_64GB,10,FALSE),IF(AND(W13="vsan64GB",L22&lt;&gt;0),VLOOKUP(I26,TS4L6_64GB,10,FALSE),IF(AND(W13="vsan64GB",L22=0),VLOOKUP(I26,TS4L6_2cpu64gb,10,FALSE))))))))</f>
        <v>0</v>
      </c>
      <c r="Y26" s="140">
        <f>IF(L19&lt;&gt;"","",IF(L24&lt;&gt;"",0,IF(W13="vsan",0,IF(W13="",0,IF(W13="Boss3TB",VLOOKUP(I26,TS4L6_64GB,12,FALSE),IF(AND(W13="vsan64GB",L22&lt;&gt;0),VLOOKUP(I26,TS4L6_64GB,12,FALSE),IF(AND(W13="vsan64GB",L22=0),VLOOKUP(I26,TS4L6_2cpu64gb,12,FALSE))))))))</f>
        <v>0</v>
      </c>
    </row>
    <row r="27" spans="1:40" ht="10.5" customHeight="1" x14ac:dyDescent="0.2">
      <c r="A27" s="88"/>
      <c r="B27" s="88"/>
      <c r="C27" s="88"/>
      <c r="D27" s="88"/>
      <c r="E27" s="88"/>
      <c r="F27" s="88"/>
      <c r="G27" s="2"/>
      <c r="H27" s="5"/>
      <c r="I27" s="101"/>
      <c r="J27" s="2"/>
      <c r="K27" s="101"/>
      <c r="L27" s="55"/>
      <c r="M27" s="45"/>
      <c r="N27" s="45"/>
      <c r="O27" s="100"/>
      <c r="P27" s="14"/>
      <c r="Q27" s="45"/>
      <c r="R27" s="49"/>
      <c r="S27" s="42"/>
      <c r="T27" s="173"/>
    </row>
    <row r="28" spans="1:40" x14ac:dyDescent="0.2">
      <c r="A28" s="88"/>
      <c r="B28" s="88"/>
      <c r="C28" s="88"/>
      <c r="D28" s="88"/>
      <c r="E28" s="88"/>
      <c r="F28" s="88"/>
      <c r="G28" s="2"/>
      <c r="H28" s="5"/>
      <c r="I28" s="82" t="s">
        <v>13</v>
      </c>
      <c r="J28" s="2"/>
      <c r="K28" s="101"/>
      <c r="L28" s="142" t="str">
        <f>IF(AND(I29="Ubuntu Server 22.04 LTS 64 Bit",L30&lt;&gt;""),"Deselezionare Licenze 2 Core",IF(I29="Ubuntu Server 22.04 LTS 64 Bit","",IF(AND(L29=1,L30=0),"Selezionare Licenze 2 Core",IF(AND(L22=0,L30&gt;64),"Selezionare Licenze 2 Core Corrette",IF(AND(L22=1,L30=16),"Selezionare Licenze 2 Core Corrette",IF(AND(L29=0,L30&gt;0),"Deselezionare Licenze 2 Core",""))))))</f>
        <v/>
      </c>
      <c r="M28" s="45"/>
      <c r="N28" s="45"/>
      <c r="O28" s="100"/>
      <c r="P28" s="14"/>
      <c r="Q28" s="45"/>
      <c r="R28" s="42"/>
      <c r="S28" s="42"/>
      <c r="T28" s="173"/>
    </row>
    <row r="29" spans="1:40" ht="16.5" customHeight="1" x14ac:dyDescent="0.2">
      <c r="A29" s="88"/>
      <c r="B29" s="88"/>
      <c r="C29" s="88"/>
      <c r="D29" s="88"/>
      <c r="E29" s="88"/>
      <c r="F29" s="88"/>
      <c r="G29" s="2"/>
      <c r="H29" s="5"/>
      <c r="I29" s="80" t="s">
        <v>14</v>
      </c>
      <c r="J29" s="2"/>
      <c r="K29" s="47" t="str">
        <f>VLOOKUP($I$29,TS4L6_OS,13,FALSE)</f>
        <v/>
      </c>
      <c r="L29" s="187">
        <f>IF(I29="Windows Server 2022,Standard,ROK,16CORE",1,IF(I29="Ubuntu Server 22.04 LTS 64 Bit",1,0))</f>
        <v>0</v>
      </c>
      <c r="M29" s="45"/>
      <c r="N29" s="77">
        <f>R29</f>
        <v>0</v>
      </c>
      <c r="O29" s="100"/>
      <c r="P29" s="14"/>
      <c r="Q29" s="45"/>
      <c r="R29" s="97">
        <f>VLOOKUP($I$29,TS4L6_OS,10,FALSE)*L29</f>
        <v>0</v>
      </c>
      <c r="S29" s="37">
        <f>VLOOKUP($I$29,TS4L6_OS,11,FALSE)</f>
        <v>0</v>
      </c>
      <c r="T29" s="172" t="str">
        <f>VLOOKUP($I29,TSL6_ALL,12,FALSE)</f>
        <v/>
      </c>
    </row>
    <row r="30" spans="1:40" ht="12.75" x14ac:dyDescent="0.2">
      <c r="A30" s="88"/>
      <c r="B30" s="88"/>
      <c r="C30" s="88"/>
      <c r="D30" s="88"/>
      <c r="E30" s="88"/>
      <c r="F30" s="88"/>
      <c r="G30" s="2"/>
      <c r="H30" s="5"/>
      <c r="I30" s="252" t="s">
        <v>15</v>
      </c>
      <c r="J30" s="2"/>
      <c r="K30" s="47" t="str">
        <f>VLOOKUP($I$30,TS4L6_OS,13,FALSE)</f>
        <v>TS4L6-WINSRV2C</v>
      </c>
      <c r="L30" s="185"/>
      <c r="M30" s="45"/>
      <c r="N30" s="77">
        <f>R30</f>
        <v>0</v>
      </c>
      <c r="O30" s="100"/>
      <c r="P30" s="14"/>
      <c r="Q30" s="45"/>
      <c r="R30" s="97">
        <f>IF(L28&lt;&gt;"",0,VLOOKUP($I$30,TS4L6_OS,10,FALSE))*L30</f>
        <v>0</v>
      </c>
      <c r="S30" s="37">
        <f>VLOOKUP($I$29,TS4L6_OS,11,FALSE)</f>
        <v>0</v>
      </c>
      <c r="T30" s="172" t="str">
        <f>IF(L28&lt;&gt;"","",VLOOKUP($I30,TSL6_ALL,12,FALSE))</f>
        <v>L6N25</v>
      </c>
    </row>
    <row r="31" spans="1:40" ht="5.25" customHeight="1" x14ac:dyDescent="0.25">
      <c r="A31" s="88"/>
      <c r="B31" s="88"/>
      <c r="C31" s="88"/>
      <c r="D31" s="88"/>
      <c r="E31" s="88"/>
      <c r="F31" s="88"/>
      <c r="G31" s="2"/>
      <c r="H31" s="5"/>
      <c r="I31" s="16"/>
      <c r="J31" s="45"/>
      <c r="K31" s="45"/>
      <c r="L31" s="27"/>
      <c r="M31" s="45"/>
      <c r="N31" s="45"/>
      <c r="O31" s="100"/>
      <c r="P31" s="14"/>
      <c r="Q31" s="45"/>
      <c r="R31" s="97"/>
      <c r="S31" s="37"/>
      <c r="T31" s="172"/>
    </row>
    <row r="32" spans="1:40" x14ac:dyDescent="0.2">
      <c r="A32" s="88"/>
      <c r="B32" s="88"/>
      <c r="C32" s="88"/>
      <c r="D32" s="88"/>
      <c r="E32" s="88"/>
      <c r="F32" s="88"/>
      <c r="G32" s="2"/>
      <c r="H32" s="5"/>
      <c r="I32" s="82" t="s">
        <v>16</v>
      </c>
      <c r="J32" s="2"/>
      <c r="K32" s="101"/>
      <c r="L32" s="55"/>
      <c r="M32" s="45"/>
      <c r="N32" s="45"/>
      <c r="O32" s="100"/>
      <c r="P32" s="14"/>
      <c r="Q32" s="45"/>
      <c r="R32" s="42"/>
      <c r="S32" s="42"/>
      <c r="T32" s="173"/>
    </row>
    <row r="33" spans="1:25" ht="16.5" customHeight="1" x14ac:dyDescent="0.2">
      <c r="A33" s="88"/>
      <c r="B33" s="88"/>
      <c r="C33" s="88"/>
      <c r="D33" s="88"/>
      <c r="E33" s="88"/>
      <c r="F33" s="88"/>
      <c r="G33" s="2"/>
      <c r="H33" s="5"/>
      <c r="I33" s="80" t="s">
        <v>14</v>
      </c>
      <c r="J33" s="2"/>
      <c r="K33" s="47" t="str">
        <f>VLOOKUP($I$33,ConfTS4L6!A79:X88,13,FALSE)</f>
        <v/>
      </c>
      <c r="L33" s="81">
        <f>IF(I33="Windows Server 2022,Datacenter,ROK,16CORE",1,0)</f>
        <v>0</v>
      </c>
      <c r="M33" s="45"/>
      <c r="N33" s="77">
        <f>R33</f>
        <v>0</v>
      </c>
      <c r="O33" s="100"/>
      <c r="P33" s="14"/>
      <c r="Q33" s="45"/>
      <c r="R33" s="97">
        <f>VLOOKUP($I$33,ConfTS4L6!A79:X86,10,FALSE)*L33</f>
        <v>0</v>
      </c>
      <c r="S33" s="37">
        <f>VLOOKUP($I$29,TS4L6_OS,11,FALSE)</f>
        <v>0</v>
      </c>
      <c r="T33" s="172" t="str">
        <f>VLOOKUP($I33,TSL6_ALL,12,FALSE)</f>
        <v/>
      </c>
    </row>
    <row r="34" spans="1:25" ht="12.75" x14ac:dyDescent="0.2">
      <c r="A34" s="88"/>
      <c r="B34" s="88"/>
      <c r="C34" s="88"/>
      <c r="D34" s="88"/>
      <c r="E34" s="88"/>
      <c r="F34" s="88"/>
      <c r="G34" s="2"/>
      <c r="H34" s="5"/>
      <c r="I34" s="252" t="s">
        <v>17</v>
      </c>
      <c r="J34" s="2"/>
      <c r="K34" s="76" t="str">
        <f>VLOOKUP($I$34,TS4L6_OS,13,FALSE)</f>
        <v>TS4L6-WinServDC2core</v>
      </c>
      <c r="L34" s="186">
        <f>IF(AND(L22=1,L33=1),40,IF(AND(L22=1,L33=0),0,IF(AND(L22=0,L33=1),16,IF(AND(L22="",L33=""),0,0))))</f>
        <v>0</v>
      </c>
      <c r="M34" s="45"/>
      <c r="N34" s="77">
        <f>R34</f>
        <v>0</v>
      </c>
      <c r="O34" s="100"/>
      <c r="P34" s="14"/>
      <c r="Q34" s="45"/>
      <c r="R34" s="97">
        <f>VLOOKUP($I$34,TS4L6_OS,10,FALSE)*L34</f>
        <v>0</v>
      </c>
      <c r="S34" s="37">
        <f>VLOOKUP($I$29,TS4L6_OS,11,FALSE)</f>
        <v>0</v>
      </c>
      <c r="T34" s="172" t="str">
        <f>VLOOKUP($I34,TS4L6_OS,12,FALSE)</f>
        <v>L6N27</v>
      </c>
    </row>
    <row r="35" spans="1:25" ht="5.25" customHeight="1" x14ac:dyDescent="0.2">
      <c r="A35" s="88"/>
      <c r="B35" s="88"/>
      <c r="C35" s="88"/>
      <c r="D35" s="88"/>
      <c r="E35" s="88"/>
      <c r="F35" s="88"/>
      <c r="G35" s="2"/>
      <c r="H35" s="5"/>
      <c r="I35" s="44"/>
      <c r="J35" s="2"/>
      <c r="K35" s="72"/>
      <c r="L35" s="13"/>
      <c r="M35" s="45"/>
      <c r="N35" s="45"/>
      <c r="O35" s="100"/>
      <c r="P35" s="14"/>
      <c r="Q35" s="45"/>
      <c r="R35" s="73"/>
      <c r="S35" s="73"/>
      <c r="T35" s="174"/>
    </row>
    <row r="36" spans="1:25" x14ac:dyDescent="0.2">
      <c r="A36" s="88"/>
      <c r="B36" s="88"/>
      <c r="C36" s="88"/>
      <c r="D36" s="88"/>
      <c r="E36" s="88"/>
      <c r="F36" s="88"/>
      <c r="G36" s="2"/>
      <c r="H36" s="5"/>
      <c r="I36" s="82" t="s">
        <v>18</v>
      </c>
      <c r="J36" s="2"/>
      <c r="K36" s="101"/>
      <c r="L36" s="55"/>
      <c r="M36" s="45"/>
      <c r="N36" s="45"/>
      <c r="O36" s="100"/>
      <c r="P36" s="14"/>
      <c r="Q36" s="45"/>
      <c r="R36" s="42"/>
      <c r="S36" s="42"/>
      <c r="T36" s="173"/>
    </row>
    <row r="37" spans="1:25" ht="16.5" customHeight="1" x14ac:dyDescent="0.2">
      <c r="A37" s="88"/>
      <c r="B37" s="88"/>
      <c r="C37" s="88"/>
      <c r="D37" s="88"/>
      <c r="E37" s="88"/>
      <c r="F37" s="88"/>
      <c r="G37" s="2"/>
      <c r="H37" s="5"/>
      <c r="I37" s="252" t="s">
        <v>19</v>
      </c>
      <c r="J37" s="2"/>
      <c r="K37" s="47" t="str">
        <f>VLOOKUP($I$37,ConfTS4L6!A83:X84,13,FALSE)</f>
        <v>TS4L6-WINDEVCAL</v>
      </c>
      <c r="L37" s="81">
        <v>0</v>
      </c>
      <c r="M37" s="45"/>
      <c r="N37" s="77">
        <f>R37</f>
        <v>0</v>
      </c>
      <c r="O37" s="100"/>
      <c r="P37" s="14"/>
      <c r="Q37" s="45"/>
      <c r="R37" s="97">
        <f>VLOOKUP($I$37,ConfTS4L6!A83:O84,10,FALSE)*L37</f>
        <v>0</v>
      </c>
      <c r="S37" s="37">
        <f>VLOOKUP($I$29,TS4L6_OS,11,FALSE)</f>
        <v>0</v>
      </c>
      <c r="T37" s="172" t="str">
        <f>VLOOKUP($I37,TSL6_ALL,12,FALSE)</f>
        <v>L6N23</v>
      </c>
    </row>
    <row r="38" spans="1:25" ht="16.5" customHeight="1" x14ac:dyDescent="0.2">
      <c r="A38" s="88"/>
      <c r="B38" s="88"/>
      <c r="C38" s="88"/>
      <c r="D38" s="88"/>
      <c r="E38" s="88"/>
      <c r="F38" s="88"/>
      <c r="G38" s="2"/>
      <c r="H38" s="5"/>
      <c r="I38" s="252" t="s">
        <v>20</v>
      </c>
      <c r="J38" s="2"/>
      <c r="K38" s="47" t="str">
        <f>VLOOKUP($I$38,ConfTS4L6!A84:X85,13,FALSE)</f>
        <v>TS4L6-WINUSRCAL</v>
      </c>
      <c r="L38" s="81">
        <v>0</v>
      </c>
      <c r="M38" s="45"/>
      <c r="N38" s="77">
        <f>R38</f>
        <v>0</v>
      </c>
      <c r="O38" s="100"/>
      <c r="P38" s="14"/>
      <c r="Q38" s="45"/>
      <c r="R38" s="97">
        <f>VLOOKUP($I$38,ConfTS4L6!A84:O85,10,FALSE)*L38</f>
        <v>0</v>
      </c>
      <c r="S38" s="37">
        <f>VLOOKUP($I$29,TS4L6_OS,11,FALSE)</f>
        <v>0</v>
      </c>
      <c r="T38" s="172" t="str">
        <f>VLOOKUP($I38,TSL6_ALL,12,FALSE)</f>
        <v>L6N24</v>
      </c>
    </row>
    <row r="39" spans="1:25" x14ac:dyDescent="0.25">
      <c r="A39" s="88"/>
      <c r="B39" s="88"/>
      <c r="C39" s="88"/>
      <c r="D39" s="88"/>
      <c r="E39" s="88"/>
      <c r="F39" s="88"/>
      <c r="G39" s="2"/>
      <c r="H39" s="5"/>
      <c r="I39" s="16"/>
      <c r="J39" s="2"/>
      <c r="K39" s="72"/>
      <c r="L39" s="13"/>
      <c r="M39" s="45"/>
      <c r="N39" s="78"/>
      <c r="O39" s="100"/>
      <c r="P39" s="14"/>
      <c r="Q39" s="45"/>
      <c r="R39" s="73"/>
      <c r="S39" s="73"/>
      <c r="T39" s="174"/>
    </row>
    <row r="40" spans="1:25" ht="28.5" customHeight="1" x14ac:dyDescent="0.25">
      <c r="A40" s="88"/>
      <c r="B40" s="88"/>
      <c r="C40" s="88"/>
      <c r="D40" s="88"/>
      <c r="E40" s="88"/>
      <c r="F40" s="88"/>
      <c r="G40" s="2"/>
      <c r="H40" s="5"/>
      <c r="I40" s="82" t="s">
        <v>559</v>
      </c>
      <c r="J40" s="305"/>
      <c r="K40" s="232"/>
      <c r="L40" s="322"/>
      <c r="M40" s="322"/>
      <c r="N40" s="322"/>
      <c r="O40" s="99"/>
      <c r="P40" s="14"/>
      <c r="Q40" s="14"/>
      <c r="R40" s="15"/>
      <c r="S40" s="11"/>
      <c r="T40" s="175"/>
    </row>
    <row r="41" spans="1:25" ht="16.5" customHeight="1" x14ac:dyDescent="0.25">
      <c r="A41" s="88"/>
      <c r="B41" s="88"/>
      <c r="C41" s="88"/>
      <c r="D41" s="88"/>
      <c r="E41" s="88"/>
      <c r="F41" s="88"/>
      <c r="G41" t="str">
        <f>IF($K$16="TS3L4-VSAN","vSAN HCL","")</f>
        <v/>
      </c>
      <c r="H41" s="5"/>
      <c r="I41" s="252" t="str">
        <f>IF(W13="vsan64GB",ConfTS4L6!A116,IF(W13="vsan",ConfTS4L6!A116,ConfTS4L6!A115))</f>
        <v>PERC H740P RAID Controller, 8Gb NV Cache, Adapter, Full Height</v>
      </c>
      <c r="J41" s="305"/>
      <c r="K41" s="134" t="str">
        <f>IF($W$13&lt;&gt;"","",IF(L41&gt;0,VLOOKUP($I41,TS4L6_CRTL,13,FALSE),""))</f>
        <v/>
      </c>
      <c r="L41" s="245" t="str">
        <f>IF($W$13&lt;&gt;"","",VLOOKUP($I41,TS4L6_CRTL,7,FALSE))</f>
        <v/>
      </c>
      <c r="M41" s="71"/>
      <c r="N41" s="244">
        <f>R41+S41</f>
        <v>0</v>
      </c>
      <c r="O41" s="99"/>
      <c r="P41" s="14"/>
      <c r="Q41" s="14"/>
      <c r="R41" s="23">
        <f>IF(I41=ConfTS4L6!A59,0,VLOOKUP($I41,TS4L6_CRTL,10,FALSE))</f>
        <v>0</v>
      </c>
      <c r="S41" s="37">
        <f>IF(W13="v2tb",0,IF(W13="v512",0,VLOOKUP($I41,TS4L6_CRTL,11,FALSE)))</f>
        <v>0</v>
      </c>
      <c r="T41" s="176" t="str">
        <f>IF(W13="v2tb","",IF(W13="vsan","",IF(W13="v512","",VLOOKUP($I41,TSL6_ALL,12,FALSE))))</f>
        <v>L6N44</v>
      </c>
      <c r="V41" s="7">
        <f>IF(K41="TS3L4-HBA330-L",1,0)</f>
        <v>0</v>
      </c>
      <c r="W41" s="7">
        <f>IF(I41="PERC H740P RAID Controller, 8GB NV Cache",1,0)</f>
        <v>0</v>
      </c>
      <c r="X41" s="7">
        <f>IF(Y41=1,Y41*V41,W41*V41)</f>
        <v>0</v>
      </c>
      <c r="Y41" s="7">
        <f>IF(N7="",1,0)</f>
        <v>0</v>
      </c>
    </row>
    <row r="42" spans="1:25" ht="15" customHeight="1" x14ac:dyDescent="0.25">
      <c r="A42" s="88"/>
      <c r="B42" s="88"/>
      <c r="C42" s="88"/>
      <c r="D42" s="88"/>
      <c r="E42" s="88"/>
      <c r="F42" s="88"/>
      <c r="G42" s="2"/>
      <c r="H42" s="5"/>
      <c r="I42" s="11"/>
      <c r="J42" s="2"/>
      <c r="K42" s="104"/>
      <c r="L42" s="55"/>
      <c r="M42" s="14"/>
      <c r="N42" s="78"/>
      <c r="O42" s="99"/>
      <c r="P42" s="14"/>
      <c r="Q42" s="14"/>
      <c r="R42" s="15"/>
      <c r="S42" s="11"/>
      <c r="T42" s="175"/>
    </row>
    <row r="43" spans="1:25" ht="15" customHeight="1" x14ac:dyDescent="0.25">
      <c r="A43" s="88"/>
      <c r="B43" s="88"/>
      <c r="C43" s="88"/>
      <c r="D43" s="88"/>
      <c r="E43" s="88"/>
      <c r="F43" s="88"/>
      <c r="G43" s="2"/>
      <c r="H43" s="5"/>
      <c r="I43" s="325" t="s">
        <v>22</v>
      </c>
      <c r="J43" s="2"/>
      <c r="K43" s="85" t="s">
        <v>23</v>
      </c>
      <c r="L43" s="85" t="s">
        <v>24</v>
      </c>
      <c r="M43" s="14"/>
      <c r="N43" s="78"/>
      <c r="O43" s="99"/>
      <c r="P43" s="14"/>
      <c r="Q43" s="14"/>
      <c r="R43" s="15"/>
      <c r="S43" s="11"/>
      <c r="T43" s="175"/>
    </row>
    <row r="44" spans="1:25" ht="15" customHeight="1" x14ac:dyDescent="0.25">
      <c r="A44" s="88"/>
      <c r="B44" s="88"/>
      <c r="C44" s="88"/>
      <c r="D44" s="88"/>
      <c r="E44" s="88"/>
      <c r="F44" s="88"/>
      <c r="G44" s="2"/>
      <c r="H44" s="5"/>
      <c r="I44" s="326"/>
      <c r="J44" s="2"/>
      <c r="K44" s="86">
        <f>L46+L48+L50+L56+L58+L52+L54+L60</f>
        <v>2</v>
      </c>
      <c r="L44" s="86">
        <f>12-K44</f>
        <v>10</v>
      </c>
      <c r="M44" s="14"/>
      <c r="N44" s="78"/>
      <c r="O44" s="99"/>
      <c r="P44" s="14"/>
      <c r="Q44" s="14"/>
      <c r="R44" s="15"/>
      <c r="S44" s="11"/>
      <c r="T44" s="175"/>
    </row>
    <row r="45" spans="1:25" x14ac:dyDescent="0.25">
      <c r="A45" s="88"/>
      <c r="B45" s="88"/>
      <c r="C45" s="88"/>
      <c r="D45" s="88"/>
      <c r="E45" s="88"/>
      <c r="F45" s="88"/>
      <c r="G45" s="2"/>
      <c r="H45" s="5"/>
      <c r="I45" s="11"/>
      <c r="J45" s="2"/>
      <c r="K45" s="104"/>
      <c r="L45" s="55"/>
      <c r="M45" s="14"/>
      <c r="N45" s="78"/>
      <c r="O45" s="99"/>
      <c r="P45" s="14"/>
      <c r="Q45" s="14"/>
      <c r="R45" s="15"/>
      <c r="S45" s="11"/>
      <c r="T45" s="175"/>
    </row>
    <row r="46" spans="1:25" ht="16.5" customHeight="1" x14ac:dyDescent="0.2">
      <c r="A46" s="88"/>
      <c r="B46" s="88"/>
      <c r="C46" s="88"/>
      <c r="D46" s="88"/>
      <c r="E46" s="88"/>
      <c r="F46" s="88"/>
      <c r="G46" s="2"/>
      <c r="H46" s="5"/>
      <c r="I46" s="129" t="str">
        <f>ConfTS4L6!A91</f>
        <v>2.4TB 10k SAS ISE 12Gbps</v>
      </c>
      <c r="J46" s="2"/>
      <c r="K46" s="50" t="str">
        <f>VLOOKUP($I46,TS4L6_HDD,13,FALSE)</f>
        <v>TS4L6-HDD2TB</v>
      </c>
      <c r="L46" s="81">
        <v>0</v>
      </c>
      <c r="M46" s="14"/>
      <c r="N46" s="77">
        <f>R46</f>
        <v>0</v>
      </c>
      <c r="O46" s="99"/>
      <c r="P46" s="14"/>
      <c r="Q46" s="14"/>
      <c r="R46" s="23">
        <f>VLOOKUP($I46,TS4L6_HDD,10,FALSE)*L46</f>
        <v>0</v>
      </c>
      <c r="S46" s="19">
        <f>VLOOKUP($I46,TS4L6_HDD,11,FALSE)</f>
        <v>0</v>
      </c>
      <c r="T46" s="176" t="str">
        <f>VLOOKUP($I46,TSL6_ALL,12,FALSE)</f>
        <v>L6N11</v>
      </c>
    </row>
    <row r="47" spans="1:25" x14ac:dyDescent="0.25">
      <c r="A47" s="88"/>
      <c r="B47" s="88"/>
      <c r="C47" s="88"/>
      <c r="D47" s="88"/>
      <c r="E47" s="88"/>
      <c r="F47" s="88"/>
      <c r="G47" s="2"/>
      <c r="H47" s="5"/>
      <c r="I47" s="42"/>
      <c r="J47" s="2"/>
      <c r="K47" s="101"/>
      <c r="L47" s="55"/>
      <c r="M47" s="14"/>
      <c r="N47" s="78"/>
      <c r="O47" s="99"/>
      <c r="P47" s="14"/>
      <c r="Q47" s="14"/>
      <c r="R47" s="15"/>
      <c r="S47" s="11"/>
      <c r="T47" s="175"/>
    </row>
    <row r="48" spans="1:25" ht="16.5" customHeight="1" x14ac:dyDescent="0.2">
      <c r="A48" s="88"/>
      <c r="B48" s="88"/>
      <c r="C48" s="88"/>
      <c r="D48" s="88"/>
      <c r="E48" s="88"/>
      <c r="F48" s="88"/>
      <c r="G48" s="2"/>
      <c r="H48" s="5"/>
      <c r="I48" s="129" t="str">
        <f>ConfTS4L6!A92</f>
        <v>1.2TB 10K RPM SAS ISE 12Gbps</v>
      </c>
      <c r="J48" s="2"/>
      <c r="K48" s="50" t="str">
        <f>VLOOKUP($I48,TS4L6_HDD,13,FALSE)</f>
        <v>TS4L6-HDD1TB</v>
      </c>
      <c r="L48" s="81">
        <v>0</v>
      </c>
      <c r="M48" s="14"/>
      <c r="N48" s="77">
        <f>R48</f>
        <v>0</v>
      </c>
      <c r="O48" s="99"/>
      <c r="P48" s="14"/>
      <c r="Q48" s="14"/>
      <c r="R48" s="23">
        <f>VLOOKUP($I48,TS4L6_HDD,10,FALSE)*L48</f>
        <v>0</v>
      </c>
      <c r="S48" s="19">
        <f>VLOOKUP($I48,TS4L6_HDD,11,FALSE)</f>
        <v>0</v>
      </c>
      <c r="T48" s="176" t="str">
        <f>VLOOKUP($I48,TSL6_ALL,12,FALSE)</f>
        <v>L6N12</v>
      </c>
    </row>
    <row r="49" spans="1:20" x14ac:dyDescent="0.25">
      <c r="A49" s="88"/>
      <c r="B49" s="88"/>
      <c r="C49" s="88"/>
      <c r="D49" s="88"/>
      <c r="E49" s="88"/>
      <c r="F49" s="88"/>
      <c r="G49" s="2"/>
      <c r="H49" s="5"/>
      <c r="I49" s="42"/>
      <c r="J49" s="2"/>
      <c r="K49" s="101"/>
      <c r="L49" s="55"/>
      <c r="M49" s="14"/>
      <c r="N49" s="78"/>
      <c r="O49" s="99"/>
      <c r="P49" s="14"/>
      <c r="Q49" s="14"/>
      <c r="R49" s="15"/>
      <c r="S49" s="11"/>
      <c r="T49" s="175"/>
    </row>
    <row r="50" spans="1:20" ht="16.5" customHeight="1" x14ac:dyDescent="0.2">
      <c r="A50" s="88"/>
      <c r="B50" s="88"/>
      <c r="C50" s="88"/>
      <c r="D50" s="88"/>
      <c r="E50" s="88"/>
      <c r="F50" s="88"/>
      <c r="G50" s="2"/>
      <c r="H50" s="5"/>
      <c r="I50" s="129" t="str">
        <f>ConfTS4L6!A93</f>
        <v>3.84TB SSD SAS ISE RI 12Gbps</v>
      </c>
      <c r="J50" s="2"/>
      <c r="K50" s="50" t="str">
        <f>VLOOKUP($I50,TS4L6_HDD,13,FALSE)</f>
        <v>TS4L6-SSD-RI3,8TB</v>
      </c>
      <c r="L50" s="81">
        <v>0</v>
      </c>
      <c r="M50" s="14"/>
      <c r="N50" s="77">
        <f>R50</f>
        <v>0</v>
      </c>
      <c r="O50" s="99"/>
      <c r="P50" s="14"/>
      <c r="Q50" s="14"/>
      <c r="R50" s="23">
        <f>VLOOKUP($I50,TS4L6_HDD,10,FALSE)*L50</f>
        <v>0</v>
      </c>
      <c r="S50" s="19">
        <f>VLOOKUP($I50,TS4L6_HDD,11,FALSE)</f>
        <v>0</v>
      </c>
      <c r="T50" s="176" t="str">
        <f>VLOOKUP($I50,TSL6_ALL,12,FALSE)</f>
        <v>L6N13</v>
      </c>
    </row>
    <row r="51" spans="1:20" x14ac:dyDescent="0.25">
      <c r="A51" s="88"/>
      <c r="B51" s="88"/>
      <c r="C51" s="88"/>
      <c r="D51" s="88"/>
      <c r="E51" s="88"/>
      <c r="F51" s="88"/>
      <c r="G51" s="2"/>
      <c r="H51" s="5"/>
      <c r="I51" s="42"/>
      <c r="J51" s="2"/>
      <c r="K51" s="101"/>
      <c r="L51" s="55"/>
      <c r="M51" s="14"/>
      <c r="N51" s="78"/>
      <c r="O51" s="99"/>
      <c r="P51" s="14"/>
      <c r="Q51" s="14"/>
      <c r="R51" s="63"/>
      <c r="S51" s="11"/>
      <c r="T51" s="175"/>
    </row>
    <row r="52" spans="1:20" ht="16.5" customHeight="1" x14ac:dyDescent="0.2">
      <c r="A52" s="88"/>
      <c r="B52" s="88"/>
      <c r="C52" s="88"/>
      <c r="D52" s="88"/>
      <c r="E52" s="88"/>
      <c r="F52" s="88"/>
      <c r="G52" s="2"/>
      <c r="H52" s="5"/>
      <c r="I52" s="129" t="str">
        <f>ConfTS4L6!A94</f>
        <v>1.92TB SSD SAS ISE RI 12Gbps</v>
      </c>
      <c r="J52" s="2"/>
      <c r="K52" s="50" t="str">
        <f>VLOOKUP($I52,TS4L6_HDD,13,FALSE)</f>
        <v>TS4L6-SSD-RI1,6TB</v>
      </c>
      <c r="L52" s="81">
        <v>0</v>
      </c>
      <c r="M52" s="14"/>
      <c r="N52" s="77">
        <f>R52</f>
        <v>0</v>
      </c>
      <c r="O52" s="99"/>
      <c r="P52" s="14"/>
      <c r="Q52" s="14"/>
      <c r="R52" s="23">
        <f>VLOOKUP($I52,TS4L6_HDD,10,FALSE)*L52</f>
        <v>0</v>
      </c>
      <c r="S52" s="19">
        <f>VLOOKUP($I52,TS4L6_HDD,11,FALSE)</f>
        <v>0</v>
      </c>
      <c r="T52" s="176" t="str">
        <f>VLOOKUP($I52,TSL6_ALL,12,FALSE)</f>
        <v>L6N14</v>
      </c>
    </row>
    <row r="53" spans="1:20" x14ac:dyDescent="0.25">
      <c r="A53" s="88"/>
      <c r="B53" s="88"/>
      <c r="C53" s="88"/>
      <c r="D53" s="88"/>
      <c r="E53" s="88"/>
      <c r="F53" s="88"/>
      <c r="G53" s="2"/>
      <c r="H53" s="5"/>
      <c r="I53" s="42"/>
      <c r="J53" s="2"/>
      <c r="K53" s="101"/>
      <c r="L53" s="55"/>
      <c r="M53" s="14"/>
      <c r="N53" s="78"/>
      <c r="O53" s="99"/>
      <c r="P53" s="14"/>
      <c r="Q53" s="14"/>
      <c r="R53" s="15"/>
      <c r="S53" s="11"/>
      <c r="T53" s="175"/>
    </row>
    <row r="54" spans="1:20" ht="16.5" customHeight="1" x14ac:dyDescent="0.2">
      <c r="A54" s="88"/>
      <c r="B54" s="88"/>
      <c r="C54" s="88"/>
      <c r="D54" s="88"/>
      <c r="E54" s="88"/>
      <c r="F54" s="88"/>
      <c r="G54" s="2"/>
      <c r="H54" s="5"/>
      <c r="I54" s="129" t="str">
        <f>ConfTS4L6!A95</f>
        <v>1.6TB SSD SAS ISE MU 12Gbps</v>
      </c>
      <c r="J54" s="2"/>
      <c r="K54" s="50" t="str">
        <f>VLOOKUP($I54,TS4L6_HDD,13,FALSE)</f>
        <v>TS4L6-SSD-MU1,6TB</v>
      </c>
      <c r="L54" s="81">
        <v>0</v>
      </c>
      <c r="M54" s="14"/>
      <c r="N54" s="77">
        <f>R54</f>
        <v>0</v>
      </c>
      <c r="O54" s="99"/>
      <c r="P54" s="14"/>
      <c r="Q54" s="14"/>
      <c r="R54" s="23">
        <f>VLOOKUP($I54,TS4L6_HDD,10,FALSE)*L54</f>
        <v>0</v>
      </c>
      <c r="S54" s="19">
        <f>VLOOKUP($I54,TS4L6_HDD,11,FALSE)</f>
        <v>0</v>
      </c>
      <c r="T54" s="176" t="str">
        <f>VLOOKUP($I54,TSL6_ALL,12,FALSE)</f>
        <v>L6N15</v>
      </c>
    </row>
    <row r="55" spans="1:20" x14ac:dyDescent="0.25">
      <c r="A55" s="88"/>
      <c r="B55" s="88"/>
      <c r="C55" s="88"/>
      <c r="D55" s="88"/>
      <c r="E55" s="88"/>
      <c r="F55" s="88"/>
      <c r="G55" s="2"/>
      <c r="H55" s="5"/>
      <c r="I55" s="42"/>
      <c r="J55" s="2"/>
      <c r="K55" s="101"/>
      <c r="L55" s="55"/>
      <c r="M55" s="14"/>
      <c r="N55" s="78"/>
      <c r="O55" s="99"/>
      <c r="P55" s="14"/>
      <c r="Q55" s="14"/>
      <c r="R55" s="15"/>
      <c r="S55" s="11"/>
      <c r="T55" s="175"/>
    </row>
    <row r="56" spans="1:20" ht="16.5" customHeight="1" x14ac:dyDescent="0.2">
      <c r="A56" s="88"/>
      <c r="B56" s="88"/>
      <c r="C56" s="88"/>
      <c r="D56" s="88"/>
      <c r="E56" s="88"/>
      <c r="F56" s="88"/>
      <c r="G56" s="2"/>
      <c r="H56" s="5"/>
      <c r="I56" s="129" t="str">
        <f>ConfTS4L6!A96</f>
        <v>960GB SSD SAS ISE RI 12Gbps</v>
      </c>
      <c r="J56" s="2"/>
      <c r="K56" s="66" t="str">
        <f>VLOOKUP($I56,TS4L6_HDD,13,FALSE)</f>
        <v>TS4L6-SSD-RI800GB</v>
      </c>
      <c r="L56" s="81">
        <v>2</v>
      </c>
      <c r="M56" s="14"/>
      <c r="N56" s="77">
        <f>R56</f>
        <v>0</v>
      </c>
      <c r="O56" s="99"/>
      <c r="P56" s="14"/>
      <c r="Q56" s="14"/>
      <c r="R56" s="23">
        <f>IF(L56&gt;2,(VLOOKUP($I56,TS4L6_HDD,10,FALSE)*(L56-2)),0)</f>
        <v>0</v>
      </c>
      <c r="S56" s="19">
        <f>VLOOKUP($I56,TS4L6_HDD,11,FALSE)*L56</f>
        <v>0</v>
      </c>
      <c r="T56" s="176" t="str">
        <f>VLOOKUP($I56,TSL6_ALL,12,FALSE)</f>
        <v>L6N16</v>
      </c>
    </row>
    <row r="57" spans="1:20" x14ac:dyDescent="0.25">
      <c r="A57" s="88"/>
      <c r="B57" s="88"/>
      <c r="C57" s="88"/>
      <c r="D57" s="88"/>
      <c r="E57" s="88"/>
      <c r="F57" s="88"/>
      <c r="G57" s="2"/>
      <c r="H57" s="5"/>
      <c r="I57" s="42"/>
      <c r="J57" s="2"/>
      <c r="K57" s="101"/>
      <c r="L57" s="55"/>
      <c r="M57" s="14"/>
      <c r="N57" s="78"/>
      <c r="O57" s="99"/>
      <c r="P57" s="14"/>
      <c r="Q57" s="14"/>
      <c r="R57" s="15"/>
      <c r="S57" s="11"/>
      <c r="T57" s="175"/>
    </row>
    <row r="58" spans="1:20" ht="16.5" customHeight="1" x14ac:dyDescent="0.2">
      <c r="A58" s="88"/>
      <c r="B58" s="88"/>
      <c r="C58" s="88"/>
      <c r="D58" s="88"/>
      <c r="E58" s="88"/>
      <c r="F58" s="88"/>
      <c r="G58" s="2"/>
      <c r="H58" s="5"/>
      <c r="I58" s="129" t="str">
        <f>ConfTS4L6!A97</f>
        <v>800GB SSD SAS ISE Mix Use 12Gbps</v>
      </c>
      <c r="J58" s="2"/>
      <c r="K58" s="66" t="str">
        <f>VLOOKUP($I58,TS4L6_HDD,13,FALSE)</f>
        <v>TS4L6-SSD-MU800GB</v>
      </c>
      <c r="L58" s="81">
        <v>0</v>
      </c>
      <c r="M58" s="14"/>
      <c r="N58" s="77">
        <f>R58</f>
        <v>0</v>
      </c>
      <c r="O58" s="99"/>
      <c r="P58" s="14"/>
      <c r="Q58" s="14"/>
      <c r="R58" s="23">
        <f>VLOOKUP($I58,TS4L6_HDD,10,FALSE)*L58</f>
        <v>0</v>
      </c>
      <c r="S58" s="19">
        <f>VLOOKUP($I58,TS4L6_HDD,11,FALSE)*L58</f>
        <v>0</v>
      </c>
      <c r="T58" s="176" t="str">
        <f>VLOOKUP($I58,TSL6_ALL,12,FALSE)</f>
        <v>L6N17</v>
      </c>
    </row>
    <row r="59" spans="1:20" ht="16.5" customHeight="1" x14ac:dyDescent="0.25">
      <c r="A59" s="88"/>
      <c r="B59" s="88"/>
      <c r="C59" s="88"/>
      <c r="D59" s="88"/>
      <c r="E59" s="88"/>
      <c r="F59" s="88"/>
      <c r="G59" s="2"/>
      <c r="H59" s="5"/>
      <c r="I59" s="44"/>
      <c r="J59" s="2"/>
      <c r="K59" s="318"/>
      <c r="L59" s="318"/>
      <c r="M59" s="14"/>
      <c r="N59" s="78"/>
      <c r="O59" s="99"/>
      <c r="P59" s="14"/>
      <c r="Q59" s="14"/>
      <c r="R59" s="15"/>
      <c r="S59" s="11"/>
      <c r="T59" s="175"/>
    </row>
    <row r="60" spans="1:20" ht="17.25" customHeight="1" x14ac:dyDescent="0.2">
      <c r="A60" s="88"/>
      <c r="B60" s="88"/>
      <c r="C60" s="88"/>
      <c r="D60" s="88"/>
      <c r="E60" s="88"/>
      <c r="F60" s="88"/>
      <c r="G60" s="2"/>
      <c r="H60" s="5"/>
      <c r="I60" s="223" t="str">
        <f>ConfTS4L6!A99</f>
        <v>7.68TB SSD RI SAS ISE 12Gbps</v>
      </c>
      <c r="J60" s="2"/>
      <c r="K60" s="223" t="str">
        <f>VLOOKUP($I60,TS4L6_HDD,13,FALSE)</f>
        <v>TS4L6-SSD7.68RI</v>
      </c>
      <c r="L60" s="81">
        <v>0</v>
      </c>
      <c r="M60" s="14"/>
      <c r="N60" s="224">
        <f>R60+S60</f>
        <v>0</v>
      </c>
      <c r="O60" s="99"/>
      <c r="P60" s="14"/>
      <c r="Q60" s="14"/>
      <c r="R60" s="23">
        <f>VLOOKUP($I60,TS4L6_HDD,11,FALSE)*L60</f>
        <v>0</v>
      </c>
      <c r="S60" s="23">
        <f>VLOOKUP($I60,TS4L6_HDD,10,FALSE)*L60</f>
        <v>0</v>
      </c>
      <c r="T60" s="176" t="str">
        <f>VLOOKUP($I60,TSL6_ALL,12,FALSE)</f>
        <v>L6N32</v>
      </c>
    </row>
    <row r="61" spans="1:20" ht="16.5" customHeight="1" x14ac:dyDescent="0.25">
      <c r="A61" s="88"/>
      <c r="B61" s="88"/>
      <c r="C61" s="88"/>
      <c r="D61" s="88"/>
      <c r="E61" s="88"/>
      <c r="F61" s="88"/>
      <c r="G61" s="2"/>
      <c r="H61" s="5"/>
      <c r="I61" s="44"/>
      <c r="J61" s="2"/>
      <c r="K61" s="318"/>
      <c r="L61" s="318"/>
      <c r="M61" s="14"/>
      <c r="N61" s="78"/>
      <c r="O61" s="99"/>
      <c r="P61" s="14"/>
      <c r="Q61" s="14"/>
      <c r="R61" s="15"/>
      <c r="S61" s="11"/>
      <c r="T61" s="175"/>
    </row>
    <row r="62" spans="1:20" x14ac:dyDescent="0.25">
      <c r="A62" s="88"/>
      <c r="B62" s="88"/>
      <c r="C62" s="88"/>
      <c r="D62" s="88"/>
      <c r="E62" s="88"/>
      <c r="F62" s="88"/>
      <c r="G62" s="2"/>
      <c r="H62" s="5"/>
      <c r="I62" s="130" t="s">
        <v>25</v>
      </c>
      <c r="J62" s="2"/>
      <c r="K62" s="114" t="s">
        <v>23</v>
      </c>
      <c r="L62" s="114" t="s">
        <v>24</v>
      </c>
      <c r="M62" s="14"/>
      <c r="N62" s="14"/>
      <c r="O62" s="99"/>
      <c r="P62" s="14"/>
      <c r="Q62" s="14"/>
      <c r="R62" s="15"/>
      <c r="S62" s="11"/>
      <c r="T62" s="175"/>
    </row>
    <row r="63" spans="1:20" x14ac:dyDescent="0.25">
      <c r="A63" s="88"/>
      <c r="B63" s="88"/>
      <c r="C63" s="88"/>
      <c r="D63" s="88"/>
      <c r="E63" s="88"/>
      <c r="F63" s="88"/>
      <c r="G63" s="2"/>
      <c r="H63" s="5"/>
      <c r="I63" s="225" t="str">
        <f>IF(AND($K$63&gt;0,$I$13="PowerEdge R940 Server (General Purpose)"),"▲ Per Selezionare dischi nVME selezionare Chassis nVME o vSAN ▲","")</f>
        <v/>
      </c>
      <c r="J63" s="2"/>
      <c r="K63" s="86">
        <f>SUM(L64:L70)</f>
        <v>0</v>
      </c>
      <c r="L63" s="86">
        <f>12-K63</f>
        <v>12</v>
      </c>
      <c r="M63" s="14"/>
      <c r="N63" s="14"/>
      <c r="O63" s="99"/>
      <c r="P63" s="14"/>
      <c r="Q63" s="14"/>
      <c r="R63" s="15"/>
      <c r="S63" s="11"/>
      <c r="T63" s="175"/>
    </row>
    <row r="64" spans="1:20" ht="12.75" x14ac:dyDescent="0.2">
      <c r="A64" s="88"/>
      <c r="B64" s="88"/>
      <c r="C64" s="88"/>
      <c r="D64" s="88"/>
      <c r="E64" s="88"/>
      <c r="F64" s="88"/>
      <c r="G64" s="2"/>
      <c r="H64" s="5"/>
      <c r="I64" s="222" t="str">
        <f>ConfTS4L6!A98</f>
        <v>1.6TB Enterprise NVMe Mixed Use Drive U.2</v>
      </c>
      <c r="J64" s="2"/>
      <c r="K64" s="50" t="str">
        <f>VLOOKUP($I64,TS4L6_HDD,13,FALSE)</f>
        <v>TS4L6-NVME1,6TB</v>
      </c>
      <c r="L64" s="81">
        <v>0</v>
      </c>
      <c r="M64" s="14"/>
      <c r="N64" s="77">
        <f>R64</f>
        <v>0</v>
      </c>
      <c r="O64" s="99"/>
      <c r="P64" s="14"/>
      <c r="Q64" s="14"/>
      <c r="R64" s="23">
        <f>VLOOKUP($I64,TS4L6_HDD,10,FALSE)*L64</f>
        <v>0</v>
      </c>
      <c r="S64" s="19">
        <f>VLOOKUP($I64,TS4L6_HDD,11,FALSE)</f>
        <v>0</v>
      </c>
      <c r="T64" s="176" t="str">
        <f>VLOOKUP($I64,TSL6_ALL,12,FALSE)</f>
        <v>L6N18</v>
      </c>
    </row>
    <row r="65" spans="1:22" ht="12.75" x14ac:dyDescent="0.2">
      <c r="A65" s="88"/>
      <c r="B65" s="88"/>
      <c r="C65" s="88"/>
      <c r="D65" s="88"/>
      <c r="E65" s="88"/>
      <c r="F65" s="88"/>
      <c r="G65" s="2"/>
      <c r="H65" s="5"/>
      <c r="I65" s="14"/>
      <c r="J65" s="14"/>
      <c r="K65" s="14"/>
      <c r="L65" s="14"/>
      <c r="M65" s="14"/>
      <c r="N65" s="14"/>
      <c r="O65" s="99"/>
      <c r="P65" s="14"/>
      <c r="Q65" s="14"/>
      <c r="R65" s="87"/>
      <c r="S65" s="87"/>
      <c r="T65" s="177"/>
    </row>
    <row r="66" spans="1:22" ht="12.75" x14ac:dyDescent="0.2">
      <c r="A66" s="88"/>
      <c r="B66" s="88"/>
      <c r="C66" s="88"/>
      <c r="D66" s="88"/>
      <c r="E66" s="88"/>
      <c r="F66" s="88"/>
      <c r="G66" s="2"/>
      <c r="H66" s="5"/>
      <c r="I66" s="223" t="str">
        <f>ConfTS4L6!A100</f>
        <v>3.2TB, Enterprise, NVMe, Mixed Use</v>
      </c>
      <c r="J66" s="2"/>
      <c r="K66" s="223" t="str">
        <f>VLOOKUP($I66,TS4L6_HDD,13,FALSE)</f>
        <v>TS4L6-NVMe3.2MU</v>
      </c>
      <c r="L66" s="81">
        <v>0</v>
      </c>
      <c r="M66" s="14"/>
      <c r="N66" s="224">
        <f>R66</f>
        <v>0</v>
      </c>
      <c r="O66" s="99"/>
      <c r="P66" s="14"/>
      <c r="Q66" s="14"/>
      <c r="R66" s="23">
        <f>VLOOKUP($I66,TS4L6_HDD,10,FALSE)*L66</f>
        <v>0</v>
      </c>
      <c r="S66" s="19">
        <f>VLOOKUP($I66,TS4L6_HDD,11,FALSE)</f>
        <v>0</v>
      </c>
      <c r="T66" s="176" t="str">
        <f>VLOOKUP($I66,TSL6_ALL,12,FALSE)</f>
        <v>L6N33</v>
      </c>
    </row>
    <row r="67" spans="1:22" ht="12" customHeight="1" x14ac:dyDescent="0.2">
      <c r="A67" s="88"/>
      <c r="B67" s="88"/>
      <c r="C67" s="88"/>
      <c r="D67" s="88"/>
      <c r="E67" s="88"/>
      <c r="F67" s="88"/>
      <c r="G67" s="2"/>
      <c r="H67" s="5"/>
      <c r="I67" s="14"/>
      <c r="J67" s="14"/>
      <c r="K67" s="14"/>
      <c r="L67" s="14"/>
      <c r="M67" s="14"/>
      <c r="N67" s="14"/>
      <c r="O67" s="99"/>
      <c r="P67" s="14"/>
      <c r="Q67" s="14"/>
      <c r="R67" s="87"/>
      <c r="S67" s="87"/>
      <c r="T67" s="177"/>
    </row>
    <row r="68" spans="1:22" ht="12.75" x14ac:dyDescent="0.2">
      <c r="A68" s="88"/>
      <c r="B68" s="88"/>
      <c r="C68" s="88"/>
      <c r="D68" s="88"/>
      <c r="E68" s="88"/>
      <c r="F68" s="88"/>
      <c r="G68" s="2"/>
      <c r="H68" s="5"/>
      <c r="I68" s="223" t="str">
        <f>ConfTS4L6!A101</f>
        <v>1.92TB, Enterprise, NVMe, Read Intensive</v>
      </c>
      <c r="J68" s="2"/>
      <c r="K68" s="223" t="str">
        <f>VLOOKUP($I68,TS4L6_HDD,13,FALSE)</f>
        <v>TS4L6-NVMe1.92RI</v>
      </c>
      <c r="L68" s="81">
        <v>0</v>
      </c>
      <c r="M68" s="14"/>
      <c r="N68" s="224">
        <f>R68</f>
        <v>0</v>
      </c>
      <c r="O68" s="99"/>
      <c r="P68" s="14"/>
      <c r="Q68" s="14"/>
      <c r="R68" s="23">
        <f>VLOOKUP($I68,TS4L6_HDD,10,FALSE)*L68</f>
        <v>0</v>
      </c>
      <c r="S68" s="19">
        <f>VLOOKUP($I68,TS4L6_HDD,11,FALSE)</f>
        <v>0</v>
      </c>
      <c r="T68" s="176" t="str">
        <f>VLOOKUP($I68,TSL6_ALL,12,FALSE)</f>
        <v>L6N34</v>
      </c>
    </row>
    <row r="69" spans="1:22" ht="12" customHeight="1" x14ac:dyDescent="0.2">
      <c r="A69" s="88"/>
      <c r="B69" s="88"/>
      <c r="C69" s="88"/>
      <c r="D69" s="88"/>
      <c r="E69" s="88"/>
      <c r="F69" s="88"/>
      <c r="G69" s="2"/>
      <c r="H69" s="5"/>
      <c r="I69" s="14"/>
      <c r="J69" s="14"/>
      <c r="K69" s="14"/>
      <c r="L69" s="14"/>
      <c r="M69" s="14"/>
      <c r="N69" s="14"/>
      <c r="O69" s="99"/>
      <c r="P69" s="14"/>
      <c r="Q69" s="14"/>
      <c r="R69" s="87"/>
      <c r="S69" s="87"/>
      <c r="T69" s="177"/>
    </row>
    <row r="70" spans="1:22" ht="12.75" x14ac:dyDescent="0.2">
      <c r="A70" s="88"/>
      <c r="B70" s="88"/>
      <c r="C70" s="88"/>
      <c r="D70" s="88"/>
      <c r="E70" s="88"/>
      <c r="F70" s="88"/>
      <c r="G70" s="2"/>
      <c r="H70" s="5"/>
      <c r="I70" s="223" t="str">
        <f>ConfTS4L6!A102</f>
        <v>3.84TB, Enterprise, NVMe, Read Intensive</v>
      </c>
      <c r="J70" s="2"/>
      <c r="K70" s="223" t="str">
        <f>VLOOKUP($I70,TS4L6_HDD,13,FALSE)</f>
        <v>TS4L6-NVMe3.84RI</v>
      </c>
      <c r="L70" s="81">
        <v>0</v>
      </c>
      <c r="M70" s="14"/>
      <c r="N70" s="224">
        <f>R70</f>
        <v>0</v>
      </c>
      <c r="O70" s="99"/>
      <c r="P70" s="14"/>
      <c r="Q70" s="14"/>
      <c r="R70" s="23">
        <f>VLOOKUP($I70,TS4L6_HDD,10,FALSE)*L70</f>
        <v>0</v>
      </c>
      <c r="S70" s="19">
        <f>VLOOKUP($I70,TS4L6_HDD,11,FALSE)</f>
        <v>0</v>
      </c>
      <c r="T70" s="176" t="str">
        <f>VLOOKUP($I70,TSL6_ALL,12,FALSE)</f>
        <v>L6N35</v>
      </c>
    </row>
    <row r="71" spans="1:22" ht="12.75" x14ac:dyDescent="0.2">
      <c r="A71" s="88"/>
      <c r="B71" s="88"/>
      <c r="C71" s="88"/>
      <c r="D71" s="88"/>
      <c r="E71" s="88"/>
      <c r="F71" s="88"/>
      <c r="G71" s="2"/>
      <c r="H71" s="5"/>
      <c r="I71" s="14"/>
      <c r="J71" s="14"/>
      <c r="K71" s="14"/>
      <c r="L71" s="14"/>
      <c r="M71" s="14"/>
      <c r="N71" s="14"/>
      <c r="O71" s="99"/>
      <c r="P71" s="14"/>
      <c r="Q71" s="14"/>
      <c r="R71" s="87"/>
      <c r="S71" s="87"/>
      <c r="T71" s="177"/>
    </row>
    <row r="72" spans="1:22" x14ac:dyDescent="0.25">
      <c r="A72" s="88"/>
      <c r="B72" s="88"/>
      <c r="C72" s="88"/>
      <c r="D72" s="88"/>
      <c r="E72" s="88"/>
      <c r="F72" s="88"/>
      <c r="G72" s="2"/>
      <c r="H72" s="5"/>
      <c r="I72" s="129" t="s">
        <v>26</v>
      </c>
      <c r="J72" s="2"/>
      <c r="K72" s="14"/>
      <c r="L72" s="14"/>
      <c r="M72" s="14"/>
      <c r="N72" s="14"/>
      <c r="O72" s="99"/>
      <c r="P72" s="14"/>
      <c r="Q72" s="14"/>
      <c r="R72" s="11"/>
      <c r="S72" s="11"/>
      <c r="T72" s="175"/>
    </row>
    <row r="73" spans="1:22" ht="12.75" x14ac:dyDescent="0.2">
      <c r="A73" s="88"/>
      <c r="B73" s="88"/>
      <c r="C73" s="88"/>
      <c r="D73" s="88"/>
      <c r="E73" s="88"/>
      <c r="F73" s="88"/>
      <c r="G73" s="2"/>
      <c r="H73" s="5"/>
      <c r="I73" s="252" t="str">
        <f>IF(W13="",ConfTS4L6!A119,IF(W13&lt;&gt;"",ConfTS4L6!A121,ConfTS4L6!A119))</f>
        <v>No Boss card</v>
      </c>
      <c r="J73" s="2"/>
      <c r="K73" s="135" t="str">
        <f>IF(L73&gt;0,VLOOKUP($I73,TS4L6_ISDM,13,FALSE),"")</f>
        <v/>
      </c>
      <c r="L73" s="136" t="str">
        <f>VLOOKUP($I73,TS4L6_ISDM,7,FALSE)</f>
        <v/>
      </c>
      <c r="M73" s="71"/>
      <c r="N73" s="224">
        <f>R73+S73</f>
        <v>0</v>
      </c>
      <c r="O73" s="99"/>
      <c r="P73" s="14"/>
      <c r="Q73" s="14"/>
      <c r="R73" s="23">
        <f>VLOOKUP($I73,TS4L6_ISDM,10,FALSE)</f>
        <v>0</v>
      </c>
      <c r="S73" s="19">
        <f>IF(W13="v2tb",0,IF(W13="v512",0,VLOOKUP($I73,TS4L6_ISDM,11,FALSE)))</f>
        <v>0</v>
      </c>
      <c r="T73" s="176" t="str">
        <f>IF(W13="v2tb",0,IF(W13="vsan",0,IF(W13="v512",0,VLOOKUP($I73,TSL6_ALL,12,FALSE))))</f>
        <v/>
      </c>
    </row>
    <row r="74" spans="1:22" x14ac:dyDescent="0.25">
      <c r="A74" s="88"/>
      <c r="B74" s="88"/>
      <c r="C74" s="88"/>
      <c r="D74" s="88"/>
      <c r="E74" s="88"/>
      <c r="F74" s="88"/>
      <c r="G74" s="2"/>
      <c r="H74" s="5"/>
      <c r="I74" s="68"/>
      <c r="J74" s="2"/>
      <c r="K74" s="69"/>
      <c r="L74" s="70"/>
      <c r="M74" s="14"/>
      <c r="N74" s="14"/>
      <c r="O74" s="99"/>
      <c r="P74" s="14"/>
      <c r="Q74" s="14"/>
      <c r="R74" s="15"/>
      <c r="S74" s="11"/>
      <c r="T74" s="175"/>
    </row>
    <row r="75" spans="1:22" x14ac:dyDescent="0.25">
      <c r="A75" s="88"/>
      <c r="B75" s="88"/>
      <c r="C75" s="88"/>
      <c r="D75" s="88"/>
      <c r="E75" s="88"/>
      <c r="F75" s="88"/>
      <c r="G75" s="2"/>
      <c r="H75" s="5"/>
      <c r="I75" s="129" t="s">
        <v>28</v>
      </c>
      <c r="J75" s="308" t="str">
        <f>IF(N75="","",U76)</f>
        <v/>
      </c>
      <c r="K75" s="101"/>
      <c r="L75" s="55"/>
      <c r="M75" s="14"/>
      <c r="N75" s="14"/>
      <c r="O75" s="99"/>
      <c r="P75" s="14"/>
      <c r="Q75" s="14"/>
      <c r="R75" s="11"/>
      <c r="S75" s="11"/>
      <c r="T75" s="175"/>
    </row>
    <row r="76" spans="1:22" ht="16.5" customHeight="1" x14ac:dyDescent="0.3">
      <c r="A76" s="88"/>
      <c r="B76" s="88"/>
      <c r="C76" s="88"/>
      <c r="D76" s="88"/>
      <c r="E76" s="88"/>
      <c r="F76" s="88"/>
      <c r="G76" s="2"/>
      <c r="H76" s="5"/>
      <c r="I76" s="252" t="str">
        <f>IF(W16=1,"Dual, Hot-plug Power Supply (1+1), 1400W",IF($K$16="TS3L4-GPUDW","Dual, Hot-plug Power Supply (1+1), 2000W",IF($K$16="TS3L4-GPUSW","Dual, Hot-plug Power Supply (1+1), 2000W","Dual, Hot-plug, Redundant Power Supply (1+1), 750W")))</f>
        <v>Dual, Hot-plug Power Supply (1+1), 1400W</v>
      </c>
      <c r="J76" s="308"/>
      <c r="K76" s="50" t="str">
        <f>VLOOKUP($I76,TS4L6_PSU,13,FALSE)</f>
        <v>TS4L6-PSU1400W</v>
      </c>
      <c r="L76" s="22">
        <f>VLOOKUP($I76,TS4L6_PSU,7,FALSE)</f>
        <v>1</v>
      </c>
      <c r="M76" s="137"/>
      <c r="N76" s="14"/>
      <c r="O76" s="99"/>
      <c r="P76" s="14"/>
      <c r="Q76" s="14"/>
      <c r="R76" s="23">
        <f>VLOOKUP($I76,TS4L6_PSU,10,FALSE)</f>
        <v>0</v>
      </c>
      <c r="S76" s="19">
        <f>VLOOKUP($I76,TS4L6_PSU,11,FALSE)</f>
        <v>0</v>
      </c>
      <c r="T76" s="176" t="str">
        <f>VLOOKUP($I76,TSL6_ALL,12,FALSE)</f>
        <v>L6N49</v>
      </c>
      <c r="U76" s="137" t="s">
        <v>29</v>
      </c>
      <c r="V76" s="57"/>
    </row>
    <row r="77" spans="1:22" x14ac:dyDescent="0.25">
      <c r="A77" s="88"/>
      <c r="B77" s="88"/>
      <c r="C77" s="88"/>
      <c r="D77" s="88"/>
      <c r="E77" s="88"/>
      <c r="F77" s="88"/>
      <c r="G77" s="2"/>
      <c r="H77" s="5"/>
      <c r="I77" s="101"/>
      <c r="J77" s="2"/>
      <c r="K77" s="101"/>
      <c r="L77" s="55"/>
      <c r="M77" s="14"/>
      <c r="N77" s="323"/>
      <c r="O77" s="324"/>
      <c r="P77" s="14"/>
      <c r="Q77" s="125"/>
      <c r="R77" s="15"/>
      <c r="S77" s="11"/>
      <c r="T77" s="175"/>
    </row>
    <row r="78" spans="1:22" ht="15.75" customHeight="1" x14ac:dyDescent="0.25">
      <c r="A78" s="88"/>
      <c r="B78" s="88"/>
      <c r="C78" s="88"/>
      <c r="D78" s="88"/>
      <c r="E78" s="88"/>
      <c r="F78" s="88"/>
      <c r="G78" s="2"/>
      <c r="H78" s="5"/>
      <c r="I78" s="82" t="s">
        <v>30</v>
      </c>
      <c r="J78" s="305"/>
      <c r="K78" s="101"/>
      <c r="L78" s="55"/>
      <c r="M78" s="14"/>
      <c r="N78" s="323"/>
      <c r="O78" s="324"/>
      <c r="P78" s="14"/>
      <c r="Q78" s="125"/>
      <c r="R78" s="11"/>
      <c r="S78" s="11"/>
      <c r="T78" s="175"/>
    </row>
    <row r="79" spans="1:22" ht="16.5" customHeight="1" x14ac:dyDescent="0.25">
      <c r="A79" s="88"/>
      <c r="B79" s="88"/>
      <c r="C79" s="88"/>
      <c r="D79" s="88"/>
      <c r="E79" s="88"/>
      <c r="F79" s="88"/>
      <c r="G79" s="2"/>
      <c r="H79" s="5"/>
      <c r="I79" s="252" t="s">
        <v>31</v>
      </c>
      <c r="J79" s="305"/>
      <c r="K79" s="101"/>
      <c r="L79" s="55"/>
      <c r="M79" s="14"/>
      <c r="N79" s="323"/>
      <c r="O79" s="324"/>
      <c r="P79" s="14"/>
      <c r="Q79" s="125"/>
      <c r="R79" s="15"/>
      <c r="S79" s="11"/>
      <c r="T79" s="175"/>
    </row>
    <row r="80" spans="1:22" ht="16.5" customHeight="1" thickBot="1" x14ac:dyDescent="0.3">
      <c r="A80" s="88"/>
      <c r="B80" s="88"/>
      <c r="C80" s="88"/>
      <c r="D80" s="88"/>
      <c r="E80" s="88"/>
      <c r="F80" s="88"/>
      <c r="G80" s="2"/>
      <c r="H80" s="119"/>
      <c r="I80" s="120"/>
      <c r="J80" s="120"/>
      <c r="K80" s="120"/>
      <c r="L80" s="120"/>
      <c r="M80" s="120"/>
      <c r="N80" s="120"/>
      <c r="O80" s="121"/>
      <c r="P80" s="14"/>
      <c r="Q80" s="125"/>
      <c r="R80" s="15"/>
      <c r="S80" s="11"/>
      <c r="T80" s="175"/>
    </row>
    <row r="81" spans="1:22" ht="234.75" customHeight="1" x14ac:dyDescent="0.25">
      <c r="A81" s="88"/>
      <c r="B81" s="88"/>
      <c r="C81" s="88"/>
      <c r="D81" s="88"/>
      <c r="E81" s="88"/>
      <c r="F81" s="88"/>
      <c r="G81" s="2"/>
      <c r="H81" s="3"/>
      <c r="I81"/>
      <c r="J81" s="4"/>
      <c r="K81" s="122"/>
      <c r="L81" s="123"/>
      <c r="M81" s="4"/>
      <c r="N81" s="4"/>
      <c r="O81" s="124"/>
      <c r="P81" s="14"/>
      <c r="Q81" s="2"/>
      <c r="R81" s="11"/>
      <c r="S81" s="11"/>
      <c r="T81" s="175"/>
    </row>
    <row r="82" spans="1:22" ht="15.75" customHeight="1" x14ac:dyDescent="0.25">
      <c r="A82" s="88"/>
      <c r="B82" s="88"/>
      <c r="C82" s="88"/>
      <c r="D82" s="88"/>
      <c r="E82" s="88"/>
      <c r="F82" s="88"/>
      <c r="G82" s="2"/>
      <c r="H82" s="5"/>
      <c r="I82" s="2"/>
      <c r="J82" s="2"/>
      <c r="K82" s="101"/>
      <c r="L82" s="55"/>
      <c r="M82" s="14"/>
      <c r="N82" s="14"/>
      <c r="O82" s="99"/>
      <c r="P82" s="14"/>
      <c r="Q82" s="14"/>
      <c r="R82" s="15"/>
      <c r="S82" s="11"/>
      <c r="T82" s="175"/>
      <c r="U82" s="7" t="str">
        <f>IF($K$16="TS3L4-GPUDW","1",IF($K$16="TS3L4-GPUSW","20",IF($L$22=1,"300","4000")))</f>
        <v>4000</v>
      </c>
    </row>
    <row r="83" spans="1:22" ht="27" customHeight="1" x14ac:dyDescent="0.25">
      <c r="A83" s="88"/>
      <c r="B83" s="88"/>
      <c r="C83" s="88"/>
      <c r="D83" s="88"/>
      <c r="E83" s="88"/>
      <c r="F83" s="88"/>
      <c r="G83" s="2"/>
      <c r="H83" s="5"/>
      <c r="I83" s="82" t="s">
        <v>661</v>
      </c>
      <c r="J83" s="2"/>
      <c r="K83" s="319" t="str">
        <f>IF(AND(L22=0,SUM(L105:L120)&gt;0),"Selezionare Processore Aggiuntivo o Deselezionare
 Schede PCI","")</f>
        <v/>
      </c>
      <c r="L83" s="319"/>
      <c r="M83" s="14"/>
      <c r="N83" s="14"/>
      <c r="O83" s="99"/>
      <c r="P83" s="14"/>
      <c r="Q83" s="14"/>
      <c r="R83" s="11"/>
      <c r="S83" s="11"/>
      <c r="T83" s="175"/>
    </row>
    <row r="84" spans="1:22" ht="12.75" x14ac:dyDescent="0.2">
      <c r="A84" s="88"/>
      <c r="B84" s="88"/>
      <c r="C84" s="88"/>
      <c r="D84" s="88"/>
      <c r="E84" s="88"/>
      <c r="F84" s="88"/>
      <c r="G84" s="2"/>
      <c r="H84" s="5"/>
      <c r="I84" s="253" t="s">
        <v>552</v>
      </c>
      <c r="J84" s="2"/>
      <c r="K84" s="47"/>
      <c r="L84" s="22"/>
      <c r="M84" s="14"/>
      <c r="N84" s="22"/>
      <c r="O84" s="105"/>
      <c r="P84" s="14"/>
      <c r="Q84" s="109"/>
      <c r="R84" s="23"/>
      <c r="S84" s="19"/>
      <c r="T84" s="176"/>
      <c r="V84" s="26"/>
    </row>
    <row r="85" spans="1:22" x14ac:dyDescent="0.25">
      <c r="A85" s="88"/>
      <c r="B85" s="88"/>
      <c r="C85" s="88"/>
      <c r="D85" s="88"/>
      <c r="E85" s="88"/>
      <c r="F85" s="88"/>
      <c r="G85" s="2"/>
      <c r="H85" s="5"/>
      <c r="I85" s="106"/>
      <c r="J85" s="2"/>
      <c r="K85" s="101"/>
      <c r="L85" s="55"/>
      <c r="M85" s="14"/>
      <c r="N85" s="65"/>
      <c r="O85" s="107"/>
      <c r="P85" s="14"/>
      <c r="Q85" s="27"/>
      <c r="R85" s="15"/>
      <c r="S85" s="11"/>
      <c r="T85" s="175"/>
    </row>
    <row r="86" spans="1:22" ht="15.75" customHeight="1" x14ac:dyDescent="0.25">
      <c r="A86" s="88"/>
      <c r="B86" s="88"/>
      <c r="C86" s="88"/>
      <c r="D86" s="88"/>
      <c r="E86" s="88"/>
      <c r="F86" s="88"/>
      <c r="G86" s="2"/>
      <c r="H86" s="5"/>
      <c r="I86" s="82" t="s">
        <v>660</v>
      </c>
      <c r="J86" s="2"/>
      <c r="K86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86" s="304"/>
      <c r="M86" s="14"/>
      <c r="N86" s="14"/>
      <c r="O86" s="99"/>
      <c r="P86" s="14"/>
      <c r="Q86" s="14"/>
      <c r="R86" s="11"/>
      <c r="S86" s="11"/>
      <c r="T86" s="175"/>
    </row>
    <row r="87" spans="1:22" ht="12.75" x14ac:dyDescent="0.2">
      <c r="A87" s="88"/>
      <c r="B87" s="88"/>
      <c r="C87" s="88"/>
      <c r="D87" s="88"/>
      <c r="E87" s="88"/>
      <c r="F87" s="88"/>
      <c r="G87" s="2"/>
      <c r="H87" s="5"/>
      <c r="I87" s="83"/>
      <c r="J87" s="2"/>
      <c r="K87" s="47" t="str">
        <f>IF(K86&lt;&gt;"","",VLOOKUP($I87,TSL6_ALL,13,FALSE))</f>
        <v/>
      </c>
      <c r="L87" s="22">
        <f>IF(K86&lt;&gt;"",0,VLOOKUP($I87,TSL6_ALL,7,FALSE))</f>
        <v>0</v>
      </c>
      <c r="M87" s="14"/>
      <c r="N87" s="77">
        <f>R87+S87</f>
        <v>0</v>
      </c>
      <c r="O87" s="105"/>
      <c r="P87" s="14"/>
      <c r="Q87" s="109"/>
      <c r="R87" s="23">
        <f>IF(K86&lt;&gt;"",0,VLOOKUP($I87,TSL6_ALL,10,FALSE))</f>
        <v>0</v>
      </c>
      <c r="S87" s="19">
        <f>IF(K86&lt;&gt;"",0,VLOOKUP($I87,TSL6_ALL,11,FALSE))</f>
        <v>0</v>
      </c>
      <c r="T87" s="176">
        <f>VLOOKUP($I87,TSL6_ALL,12,FALSE)</f>
        <v>0</v>
      </c>
    </row>
    <row r="88" spans="1:22" x14ac:dyDescent="0.25">
      <c r="A88" s="88"/>
      <c r="B88" s="88"/>
      <c r="C88" s="88"/>
      <c r="D88" s="88"/>
      <c r="E88" s="88"/>
      <c r="F88" s="88"/>
      <c r="G88" s="2"/>
      <c r="H88" s="5"/>
      <c r="I88" s="106"/>
      <c r="J88" s="2"/>
      <c r="K88" s="101"/>
      <c r="L88" s="55"/>
      <c r="M88" s="14"/>
      <c r="N88" s="65"/>
      <c r="O88" s="107"/>
      <c r="P88" s="14"/>
      <c r="Q88" s="27"/>
      <c r="R88" s="15"/>
      <c r="S88" s="11"/>
      <c r="T88" s="175"/>
    </row>
    <row r="89" spans="1:22" ht="15.75" customHeight="1" x14ac:dyDescent="0.25">
      <c r="A89" s="88"/>
      <c r="B89" s="88"/>
      <c r="C89" s="88"/>
      <c r="D89" s="88"/>
      <c r="E89" s="88"/>
      <c r="F89" s="88"/>
      <c r="G89" s="2"/>
      <c r="H89" s="5"/>
      <c r="I89" s="82" t="s">
        <v>33</v>
      </c>
      <c r="J89" s="2"/>
      <c r="K89" s="101"/>
      <c r="L89" s="55"/>
      <c r="M89" s="14"/>
      <c r="N89" s="14"/>
      <c r="O89" s="99"/>
      <c r="P89" s="14"/>
      <c r="Q89" s="14"/>
      <c r="R89" s="11"/>
      <c r="S89" s="11"/>
      <c r="T89" s="175"/>
    </row>
    <row r="90" spans="1:22" ht="12.75" x14ac:dyDescent="0.2">
      <c r="A90" s="88"/>
      <c r="B90" s="88"/>
      <c r="C90" s="88"/>
      <c r="D90" s="88"/>
      <c r="E90" s="88"/>
      <c r="F90" s="88"/>
      <c r="G90" s="2"/>
      <c r="H90" s="5"/>
      <c r="I90" s="83" t="s">
        <v>32</v>
      </c>
      <c r="J90" s="2"/>
      <c r="K90" s="47">
        <f>VLOOKUP($I90,TSL6_ALL,13,FALSE)</f>
        <v>0</v>
      </c>
      <c r="L90" s="22">
        <f>VLOOKUP($I90,TSL6_ALL,7,FALSE)</f>
        <v>0</v>
      </c>
      <c r="M90" s="14"/>
      <c r="N90" s="77">
        <f>R90+S90</f>
        <v>0</v>
      </c>
      <c r="O90" s="105"/>
      <c r="P90" s="14"/>
      <c r="Q90" s="109"/>
      <c r="R90" s="23">
        <f>VLOOKUP($I90,TSL6_ALL,10,FALSE)</f>
        <v>0</v>
      </c>
      <c r="S90" s="19">
        <f>VLOOKUP($I90,TSL6_ALL,11,FALSE)</f>
        <v>0</v>
      </c>
      <c r="T90" s="176">
        <f>VLOOKUP($I90,TSL6_ALL,12,FALSE)</f>
        <v>0</v>
      </c>
    </row>
    <row r="91" spans="1:22" x14ac:dyDescent="0.25">
      <c r="A91" s="88"/>
      <c r="B91" s="88"/>
      <c r="C91" s="88"/>
      <c r="D91" s="88"/>
      <c r="E91" s="88"/>
      <c r="F91" s="88"/>
      <c r="G91" s="2"/>
      <c r="H91" s="5"/>
      <c r="I91" s="106"/>
      <c r="J91" s="2"/>
      <c r="K91" s="101"/>
      <c r="L91" s="55"/>
      <c r="M91" s="14"/>
      <c r="N91" s="65"/>
      <c r="O91" s="107"/>
      <c r="P91" s="14"/>
      <c r="Q91" s="27"/>
      <c r="R91" s="15"/>
      <c r="S91" s="11"/>
      <c r="T91" s="175"/>
    </row>
    <row r="92" spans="1:22" ht="15.75" customHeight="1" x14ac:dyDescent="0.25">
      <c r="A92" s="88"/>
      <c r="B92" s="88"/>
      <c r="C92" s="88"/>
      <c r="D92" s="88"/>
      <c r="E92" s="88"/>
      <c r="F92" s="88"/>
      <c r="G92" s="2"/>
      <c r="H92" s="5"/>
      <c r="I92" s="82" t="s">
        <v>34</v>
      </c>
      <c r="J92" s="108" t="str">
        <f>IF($V$82="SW","GPU Slot",IF($V$82="DW","GPU Slot",""))</f>
        <v/>
      </c>
      <c r="K92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92" s="304"/>
      <c r="M92" s="14"/>
      <c r="N92" s="14"/>
      <c r="O92" s="99"/>
      <c r="P92" s="14"/>
      <c r="Q92" s="14"/>
      <c r="R92" s="11"/>
      <c r="S92" s="11"/>
      <c r="T92" s="175"/>
    </row>
    <row r="93" spans="1:22" ht="12.75" x14ac:dyDescent="0.2">
      <c r="A93" s="88"/>
      <c r="B93" s="88"/>
      <c r="C93" s="88"/>
      <c r="D93" s="88"/>
      <c r="E93" s="88"/>
      <c r="F93" s="88"/>
      <c r="G93" s="2"/>
      <c r="H93" s="5"/>
      <c r="I93" s="83" t="s">
        <v>32</v>
      </c>
      <c r="J93" s="2"/>
      <c r="K93" s="47">
        <f>VLOOKUP($I93,TSL6_ALL,13,FALSE)</f>
        <v>0</v>
      </c>
      <c r="L93" s="22">
        <f>VLOOKUP($I93,TSL6_ALL,7,FALSE)</f>
        <v>0</v>
      </c>
      <c r="M93" s="14"/>
      <c r="N93" s="77">
        <f>R93+S93</f>
        <v>0</v>
      </c>
      <c r="O93" s="105"/>
      <c r="P93" s="14"/>
      <c r="Q93" s="109"/>
      <c r="R93" s="23">
        <f>VLOOKUP($I93,TSL6_ALL,10,FALSE)</f>
        <v>0</v>
      </c>
      <c r="S93" s="19">
        <f>VLOOKUP($I93,TSL6_ALL,11,FALSE)</f>
        <v>0</v>
      </c>
      <c r="T93" s="176">
        <f>VLOOKUP($I93,TSL6_ALL,12,FALSE)</f>
        <v>0</v>
      </c>
      <c r="V93" s="26"/>
    </row>
    <row r="94" spans="1:22" x14ac:dyDescent="0.25">
      <c r="A94" s="88"/>
      <c r="B94" s="88"/>
      <c r="C94" s="88"/>
      <c r="D94" s="88"/>
      <c r="E94" s="88"/>
      <c r="F94" s="88"/>
      <c r="G94" s="2"/>
      <c r="H94" s="5"/>
      <c r="I94" s="103"/>
      <c r="J94" s="2"/>
      <c r="K94" s="101"/>
      <c r="L94" s="55"/>
      <c r="M94" s="14"/>
      <c r="N94" s="65"/>
      <c r="O94" s="107"/>
      <c r="P94" s="14"/>
      <c r="Q94" s="27"/>
      <c r="R94" s="15"/>
      <c r="S94" s="11"/>
      <c r="T94" s="175"/>
    </row>
    <row r="95" spans="1:22" x14ac:dyDescent="0.25">
      <c r="A95" s="88"/>
      <c r="B95" s="88"/>
      <c r="C95" s="88"/>
      <c r="D95" s="88"/>
      <c r="E95" s="88"/>
      <c r="F95" s="88"/>
      <c r="G95" s="2"/>
      <c r="H95" s="5"/>
      <c r="I95" s="82" t="s">
        <v>35</v>
      </c>
      <c r="J95" s="108" t="str">
        <f>IF($V$82="SW","GPU Slot","")</f>
        <v/>
      </c>
      <c r="K95" s="304" t="str">
        <f>IF(AND(I96&lt;&gt;"",I96&lt;&gt;"Riservato BOSS Card",W13="v2tb"),"Slot dedicato a BOSS Card",IF(AND(I96&lt;&gt;"",I96&lt;&gt;"Riservato BOSS Card",W13="vsan"),"Slot dedicato a BOSS Card",IF(AND(I96="Riservato BOSS Card",W14="GP1"),"← E' Possibile utilizzare lo SLOT PCI",IF(AND(I96="Riservato BOSS Card",W14="GP2"),"← E' Possibile utilizzare lo SLOT PCI",IF(AND(I96="Riservato BOSS Card",V13="NVME1"),"← E' Possibile utilizzare lo SLOT PCI",IF(AND(I96="Riservato BOSS Card",V13="NVME2"),"← E' Possibile utilizzare lo SLOT PCI",""))))))</f>
        <v/>
      </c>
      <c r="L95" s="304"/>
      <c r="M95" s="14"/>
      <c r="N95" s="14"/>
      <c r="O95" s="99"/>
      <c r="P95" s="14"/>
      <c r="Q95" s="14"/>
      <c r="R95" s="11"/>
      <c r="S95" s="11"/>
      <c r="T95" s="175"/>
    </row>
    <row r="96" spans="1:22" ht="12.75" x14ac:dyDescent="0.2">
      <c r="A96" s="88"/>
      <c r="B96" s="88"/>
      <c r="C96" s="88"/>
      <c r="D96" s="88"/>
      <c r="E96" s="88"/>
      <c r="F96" s="88"/>
      <c r="G96" s="2"/>
      <c r="H96" s="5"/>
      <c r="I96" s="83" t="s">
        <v>32</v>
      </c>
      <c r="J96" s="2"/>
      <c r="K96" s="47">
        <f>VLOOKUP($I96,TSL6_ALL,13,FALSE)</f>
        <v>0</v>
      </c>
      <c r="L96" s="22">
        <f>VLOOKUP($I96,TSL6_ALL,7,FALSE)</f>
        <v>0</v>
      </c>
      <c r="M96" s="14"/>
      <c r="N96" s="77">
        <f>R96+S96</f>
        <v>0</v>
      </c>
      <c r="O96" s="105"/>
      <c r="P96" s="14"/>
      <c r="Q96" s="109"/>
      <c r="R96" s="23">
        <f>IF(K95="Slot dedicato a BOSS Card",0,VLOOKUP($I96,TSL6_ALL,10,FALSE))</f>
        <v>0</v>
      </c>
      <c r="S96" s="19">
        <f>VLOOKUP($I96,TSL6_ALL,11,FALSE)</f>
        <v>0</v>
      </c>
      <c r="T96" s="176">
        <f>IF(K95="Slot dedicato a BOSS card","",VLOOKUP($I96,TSL6_ALL,12,FALSE))</f>
        <v>0</v>
      </c>
    </row>
    <row r="97" spans="1:22" x14ac:dyDescent="0.25">
      <c r="A97" s="88"/>
      <c r="B97" s="88"/>
      <c r="C97" s="88"/>
      <c r="D97" s="88"/>
      <c r="E97" s="88"/>
      <c r="F97" s="88"/>
      <c r="G97" s="2"/>
      <c r="H97" s="5"/>
      <c r="I97" s="106"/>
      <c r="J97" s="2"/>
      <c r="K97" s="101"/>
      <c r="L97" s="55"/>
      <c r="M97" s="14"/>
      <c r="N97" s="65"/>
      <c r="O97" s="107"/>
      <c r="P97" s="14"/>
      <c r="Q97" s="27"/>
      <c r="R97" s="15"/>
      <c r="S97" s="11"/>
      <c r="T97" s="175"/>
    </row>
    <row r="98" spans="1:22" ht="15.75" customHeight="1" x14ac:dyDescent="0.25">
      <c r="A98" s="88"/>
      <c r="B98" s="88"/>
      <c r="C98" s="88"/>
      <c r="D98" s="88"/>
      <c r="E98" s="88"/>
      <c r="F98" s="88"/>
      <c r="G98" s="2"/>
      <c r="H98" s="5"/>
      <c r="I98" s="82" t="s">
        <v>36</v>
      </c>
      <c r="J98" s="2"/>
      <c r="K98" s="101"/>
      <c r="L98" s="55"/>
      <c r="M98" s="14"/>
      <c r="N98" s="14"/>
      <c r="O98" s="99"/>
      <c r="P98" s="14"/>
      <c r="Q98" s="14"/>
      <c r="R98" s="11"/>
      <c r="S98" s="11"/>
      <c r="T98" s="175"/>
    </row>
    <row r="99" spans="1:22" ht="12.75" x14ac:dyDescent="0.2">
      <c r="A99" s="88"/>
      <c r="B99" s="88"/>
      <c r="C99" s="88"/>
      <c r="D99" s="88"/>
      <c r="E99" s="88"/>
      <c r="F99" s="88"/>
      <c r="G99" s="2"/>
      <c r="H99" s="5"/>
      <c r="I99" s="83" t="s">
        <v>32</v>
      </c>
      <c r="J99" s="2"/>
      <c r="K99" s="75">
        <f>VLOOKUP($I99,TSL6_ALL,13,FALSE)</f>
        <v>0</v>
      </c>
      <c r="L99" s="22">
        <f>IF($V$13="VxFlex",1,VLOOKUP($I99,TSL6_ALL,7,FALSE))</f>
        <v>0</v>
      </c>
      <c r="M99" s="14"/>
      <c r="N99" s="77">
        <f>R99+S99</f>
        <v>0</v>
      </c>
      <c r="O99" s="105"/>
      <c r="P99" s="14"/>
      <c r="Q99" s="109"/>
      <c r="R99" s="23">
        <f>IF($V$13="VxFlex",419,VLOOKUP($I99,TSL6_ALL,10,FALSE))</f>
        <v>0</v>
      </c>
      <c r="S99" s="19"/>
      <c r="T99" s="176">
        <f>VLOOKUP($I99,TSL6_ALL,12,FALSE)</f>
        <v>0</v>
      </c>
      <c r="V99" s="57"/>
    </row>
    <row r="100" spans="1:22" x14ac:dyDescent="0.25">
      <c r="A100" s="88"/>
      <c r="B100" s="88"/>
      <c r="C100" s="88"/>
      <c r="D100" s="88"/>
      <c r="E100" s="88"/>
      <c r="F100" s="88"/>
      <c r="G100" s="2"/>
      <c r="H100" s="5"/>
      <c r="I100" s="106"/>
      <c r="J100" s="2"/>
      <c r="K100" s="101"/>
      <c r="L100" s="55"/>
      <c r="M100" s="14"/>
      <c r="N100" s="27"/>
      <c r="O100" s="107"/>
      <c r="P100" s="14"/>
      <c r="Q100" s="27"/>
      <c r="R100" s="15"/>
      <c r="S100" s="11"/>
      <c r="T100" s="175"/>
    </row>
    <row r="101" spans="1:22" ht="15.75" customHeight="1" x14ac:dyDescent="0.25">
      <c r="A101" s="88"/>
      <c r="B101" s="88"/>
      <c r="C101" s="88"/>
      <c r="D101" s="88"/>
      <c r="E101" s="88"/>
      <c r="F101" s="88"/>
      <c r="G101" s="2"/>
      <c r="H101" s="5"/>
      <c r="I101" s="82" t="s">
        <v>37</v>
      </c>
      <c r="J101" s="108" t="str">
        <f>IF($V$82="SW","GPU Slot","")</f>
        <v/>
      </c>
      <c r="K101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101" s="304"/>
      <c r="M101" s="14"/>
      <c r="N101" s="14"/>
      <c r="O101" s="99"/>
      <c r="P101" s="14"/>
      <c r="Q101" s="14"/>
      <c r="R101" s="11"/>
      <c r="S101" s="11"/>
      <c r="T101" s="175"/>
    </row>
    <row r="102" spans="1:22" ht="12.75" x14ac:dyDescent="0.2">
      <c r="A102" s="88"/>
      <c r="B102" s="88"/>
      <c r="C102" s="88"/>
      <c r="D102" s="88"/>
      <c r="E102" s="88"/>
      <c r="F102" s="88"/>
      <c r="G102" s="2"/>
      <c r="H102" s="5"/>
      <c r="I102" s="83" t="s">
        <v>32</v>
      </c>
      <c r="J102" s="2"/>
      <c r="K102" s="47">
        <f>VLOOKUP($I102,TSL6_ALL,13,FALSE)</f>
        <v>0</v>
      </c>
      <c r="L102" s="22">
        <f>VLOOKUP($I102,TSL6_ALL,7,FALSE)</f>
        <v>0</v>
      </c>
      <c r="M102" s="14"/>
      <c r="N102" s="77">
        <f>R102+S102</f>
        <v>0</v>
      </c>
      <c r="O102" s="105"/>
      <c r="P102" s="14"/>
      <c r="Q102" s="109"/>
      <c r="R102" s="23">
        <f>VLOOKUP($I102,TSL6_ALL,10,FALSE)</f>
        <v>0</v>
      </c>
      <c r="S102" s="19">
        <f>VLOOKUP($I102,TSL6_ALL,11,FALSE)</f>
        <v>0</v>
      </c>
      <c r="T102" s="176">
        <f>VLOOKUP($I102,TSL6_ALL,12,FALSE)</f>
        <v>0</v>
      </c>
      <c r="V102" s="57"/>
    </row>
    <row r="103" spans="1:22" x14ac:dyDescent="0.25">
      <c r="A103" s="88"/>
      <c r="B103" s="88"/>
      <c r="C103" s="88"/>
      <c r="D103" s="88"/>
      <c r="E103" s="88"/>
      <c r="F103" s="88"/>
      <c r="G103" s="2"/>
      <c r="H103" s="5"/>
      <c r="I103" s="106"/>
      <c r="J103" s="2"/>
      <c r="K103" s="101"/>
      <c r="L103" s="55"/>
      <c r="M103" s="14"/>
      <c r="N103" s="65"/>
      <c r="O103" s="107"/>
      <c r="P103" s="14"/>
      <c r="Q103" s="27"/>
      <c r="R103" s="15"/>
      <c r="S103" s="11"/>
      <c r="T103" s="175"/>
    </row>
    <row r="104" spans="1:22" ht="15.75" customHeight="1" x14ac:dyDescent="0.25">
      <c r="A104" s="88"/>
      <c r="B104" s="88"/>
      <c r="C104" s="88"/>
      <c r="D104" s="88"/>
      <c r="E104" s="88"/>
      <c r="F104" s="88"/>
      <c r="G104" s="2"/>
      <c r="H104" s="320" t="str">
        <f>IF($I$22="No Additional Processor","Gli Slot 8-13 sono disponibili aggiungendo Terzo e Quarto Processore","")</f>
        <v>Gli Slot 8-13 sono disponibili aggiungendo Terzo e Quarto Processore</v>
      </c>
      <c r="I104" s="82" t="s">
        <v>761</v>
      </c>
      <c r="J104" s="108" t="str">
        <f>IF($V$82="SW","GPU Slot","")</f>
        <v/>
      </c>
      <c r="K104" s="304" t="str">
        <f>IF(AND(W13="vsan",I22&lt;&gt;"No Additional Processor"),"Non utilizzabile in configurazione 4CPU",IF(AND(W13="boss3TB",I22&lt;&gt;"No Additional Processor"),"Non utilizzabile in configurazione 4CPU",IF(AND(W13="vsan64GB",I22&lt;&gt;"No Additional Processor"),"Non utilizzabile in configurazione 4CPU",IF(OR($W$14="GP2",$V$13="nVME2"),"Slot non utilizzabile in Configurazione 4 CPU",IF(AND($W$14&lt;&gt;"GP2",I105="Non utilizzabile in configurazione 4CPU"),"Aggiungere Terzo e Quarto Processore",IF(AND($V$13&lt;&gt;"nVME2",I105="Non utilizzabile in configurazione 4CPU"),"Aggiungere Terzo e Quarto Processore",""))))))</f>
        <v/>
      </c>
      <c r="L104" s="304"/>
      <c r="M104" s="14"/>
      <c r="N104" s="14"/>
      <c r="O104" s="99"/>
      <c r="P104" s="14"/>
      <c r="Q104" s="14"/>
      <c r="R104" s="11"/>
      <c r="S104" s="11"/>
      <c r="T104" s="175"/>
    </row>
    <row r="105" spans="1:22" ht="12.75" x14ac:dyDescent="0.2">
      <c r="A105" s="88"/>
      <c r="B105" s="88"/>
      <c r="C105" s="88"/>
      <c r="D105" s="88"/>
      <c r="E105" s="88"/>
      <c r="F105" s="88"/>
      <c r="G105" s="2"/>
      <c r="H105" s="320"/>
      <c r="I105" s="83"/>
      <c r="J105" s="2"/>
      <c r="K105" s="47">
        <f>VLOOKUP($I105,TSL6_ALL,13,FALSE)</f>
        <v>0</v>
      </c>
      <c r="L105" s="22">
        <f>VLOOKUP($I105,TSL6_ALL,7,FALSE)</f>
        <v>0</v>
      </c>
      <c r="M105" s="14"/>
      <c r="N105" s="77">
        <f>R105+S105</f>
        <v>0</v>
      </c>
      <c r="O105" s="105"/>
      <c r="P105" s="14"/>
      <c r="Q105" s="109"/>
      <c r="R105" s="23">
        <f>VLOOKUP($I105,TSL6_ALL,10,FALSE)</f>
        <v>0</v>
      </c>
      <c r="S105" s="19">
        <f>VLOOKUP($I105,TSL6_ALL,11,FALSE)</f>
        <v>0</v>
      </c>
      <c r="T105" s="176">
        <f>VLOOKUP($I105,TSL6_ALL,12,FALSE)</f>
        <v>0</v>
      </c>
      <c r="V105" s="57"/>
    </row>
    <row r="106" spans="1:22" x14ac:dyDescent="0.25">
      <c r="A106" s="88"/>
      <c r="B106" s="88"/>
      <c r="C106" s="88"/>
      <c r="D106" s="88"/>
      <c r="E106" s="88"/>
      <c r="F106" s="88"/>
      <c r="G106" s="2"/>
      <c r="H106" s="320"/>
      <c r="I106" s="106"/>
      <c r="J106" s="2"/>
      <c r="K106" s="101"/>
      <c r="L106" s="55"/>
      <c r="M106" s="14"/>
      <c r="N106" s="65"/>
      <c r="O106" s="107"/>
      <c r="P106" s="14"/>
      <c r="Q106" s="27"/>
      <c r="R106" s="15"/>
      <c r="S106" s="11"/>
      <c r="T106" s="175"/>
    </row>
    <row r="107" spans="1:22" ht="15.75" customHeight="1" x14ac:dyDescent="0.25">
      <c r="A107" s="88"/>
      <c r="B107" s="88"/>
      <c r="C107" s="88"/>
      <c r="D107" s="88"/>
      <c r="E107" s="88"/>
      <c r="F107" s="88"/>
      <c r="G107" s="2"/>
      <c r="H107" s="320"/>
      <c r="I107" s="82" t="s">
        <v>39</v>
      </c>
      <c r="J107" s="108" t="str">
        <f>IF($V$82="SW","GPU Slot",IF($V$82="DW","GPU Slot",""))</f>
        <v/>
      </c>
      <c r="K107" s="101"/>
      <c r="L107" s="55"/>
      <c r="M107" s="14"/>
      <c r="N107" s="14"/>
      <c r="O107" s="99"/>
      <c r="P107" s="14"/>
      <c r="Q107" s="14"/>
      <c r="R107" s="11"/>
      <c r="S107" s="11"/>
      <c r="T107" s="175"/>
    </row>
    <row r="108" spans="1:22" ht="12.75" x14ac:dyDescent="0.2">
      <c r="A108" s="88"/>
      <c r="B108" s="88"/>
      <c r="C108" s="88"/>
      <c r="D108" s="88"/>
      <c r="E108" s="88"/>
      <c r="F108" s="88"/>
      <c r="G108" s="2"/>
      <c r="H108" s="320"/>
      <c r="I108" s="83" t="s">
        <v>32</v>
      </c>
      <c r="J108" s="2"/>
      <c r="K108" s="47">
        <f>VLOOKUP($I108,TSL6_ALL,13,FALSE)</f>
        <v>0</v>
      </c>
      <c r="L108" s="22">
        <f>VLOOKUP($I108,TSL6_ALL,7,FALSE)</f>
        <v>0</v>
      </c>
      <c r="M108" s="14"/>
      <c r="N108" s="77">
        <f>R108+S108</f>
        <v>0</v>
      </c>
      <c r="O108" s="105"/>
      <c r="P108" s="14"/>
      <c r="Q108" s="109"/>
      <c r="R108" s="23">
        <f>VLOOKUP($I108,TSL6_ALL,10,FALSE)</f>
        <v>0</v>
      </c>
      <c r="S108" s="19">
        <f>VLOOKUP($I108,TSL6_ALL,11,FALSE)</f>
        <v>0</v>
      </c>
      <c r="T108" s="176">
        <f>VLOOKUP($I108,TSL6_ALL,12,FALSE)</f>
        <v>0</v>
      </c>
      <c r="U108" s="64"/>
      <c r="V108" s="58"/>
    </row>
    <row r="109" spans="1:22" x14ac:dyDescent="0.25">
      <c r="A109" s="88"/>
      <c r="B109" s="88"/>
      <c r="C109" s="88"/>
      <c r="D109" s="88"/>
      <c r="E109" s="88"/>
      <c r="F109" s="88"/>
      <c r="G109" s="2"/>
      <c r="H109" s="5"/>
      <c r="I109" s="106"/>
      <c r="J109" s="2"/>
      <c r="K109" s="101"/>
      <c r="L109" s="55"/>
      <c r="M109" s="14"/>
      <c r="N109" s="65"/>
      <c r="O109" s="107"/>
      <c r="P109" s="14"/>
      <c r="Q109" s="27"/>
      <c r="R109" s="15"/>
      <c r="S109" s="11"/>
      <c r="T109" s="175"/>
    </row>
    <row r="110" spans="1:22" ht="15.75" customHeight="1" x14ac:dyDescent="0.25">
      <c r="A110" s="88"/>
      <c r="B110" s="88"/>
      <c r="C110" s="88"/>
      <c r="D110" s="88"/>
      <c r="E110" s="88"/>
      <c r="F110" s="88"/>
      <c r="G110" s="2"/>
      <c r="H110" s="5"/>
      <c r="I110" s="82" t="s">
        <v>40</v>
      </c>
      <c r="J110" s="108" t="str">
        <f>IF($V$82="SW","GPU Slot",IF($V$82="DW","GPU Slot",""))</f>
        <v/>
      </c>
      <c r="K110" s="101"/>
      <c r="L110" s="55"/>
      <c r="M110" s="14"/>
      <c r="N110" s="14"/>
      <c r="O110" s="99"/>
      <c r="P110" s="14"/>
      <c r="Q110" s="14"/>
      <c r="R110" s="11"/>
      <c r="S110" s="11"/>
      <c r="T110" s="175"/>
    </row>
    <row r="111" spans="1:22" ht="12.75" x14ac:dyDescent="0.2">
      <c r="A111" s="88"/>
      <c r="B111" s="88"/>
      <c r="C111" s="88"/>
      <c r="D111" s="88"/>
      <c r="E111" s="88"/>
      <c r="F111" s="88"/>
      <c r="G111" s="2"/>
      <c r="H111" s="5"/>
      <c r="I111" s="83" t="s">
        <v>32</v>
      </c>
      <c r="J111" s="2"/>
      <c r="K111" s="47">
        <f>VLOOKUP($I111,TSL6_ALL,13,FALSE)</f>
        <v>0</v>
      </c>
      <c r="L111" s="22">
        <f>VLOOKUP($I111,TSL6_ALL,7,FALSE)</f>
        <v>0</v>
      </c>
      <c r="M111" s="14"/>
      <c r="N111" s="77">
        <f>R111+S111</f>
        <v>0</v>
      </c>
      <c r="O111" s="105"/>
      <c r="P111" s="14"/>
      <c r="Q111" s="109"/>
      <c r="R111" s="23">
        <f>VLOOKUP($I111,TSL6_ALL,10,FALSE)</f>
        <v>0</v>
      </c>
      <c r="S111" s="19">
        <f>VLOOKUP($I111,TSL6_ALL,11,FALSE)</f>
        <v>0</v>
      </c>
      <c r="T111" s="176">
        <f>VLOOKUP($I111,TSL6_ALL,12,FALSE)</f>
        <v>0</v>
      </c>
      <c r="U111" s="64"/>
      <c r="V111" s="58"/>
    </row>
    <row r="112" spans="1:22" x14ac:dyDescent="0.25">
      <c r="A112" s="88"/>
      <c r="B112" s="88"/>
      <c r="C112" s="88"/>
      <c r="D112" s="88"/>
      <c r="E112" s="88"/>
      <c r="F112" s="88"/>
      <c r="G112" s="2"/>
      <c r="H112" s="5"/>
      <c r="I112" s="106"/>
      <c r="J112" s="2"/>
      <c r="K112" s="101"/>
      <c r="L112" s="55"/>
      <c r="M112" s="14"/>
      <c r="N112" s="65"/>
      <c r="O112" s="107"/>
      <c r="P112" s="14"/>
      <c r="Q112" s="27"/>
      <c r="R112" s="15"/>
      <c r="S112" s="11"/>
      <c r="T112" s="175"/>
    </row>
    <row r="113" spans="1:22" ht="15.75" customHeight="1" x14ac:dyDescent="0.25">
      <c r="A113" s="88"/>
      <c r="B113" s="88"/>
      <c r="C113" s="88"/>
      <c r="D113" s="88"/>
      <c r="E113" s="88"/>
      <c r="F113" s="88"/>
      <c r="G113" s="2"/>
      <c r="H113" s="5"/>
      <c r="I113" s="82" t="s">
        <v>41</v>
      </c>
      <c r="J113" s="108" t="str">
        <f>IF($V$82="SW","GPU Slot",IF($V$82="DW","GPU Slot",""))</f>
        <v/>
      </c>
      <c r="K113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/>
      </c>
      <c r="L113" s="304"/>
      <c r="M113" s="14"/>
      <c r="N113" s="14"/>
      <c r="O113" s="99"/>
      <c r="P113" s="14"/>
      <c r="Q113" s="14"/>
      <c r="R113" s="11"/>
      <c r="S113" s="11"/>
      <c r="T113" s="175"/>
    </row>
    <row r="114" spans="1:22" ht="12.75" x14ac:dyDescent="0.2">
      <c r="A114" s="88"/>
      <c r="B114" s="88"/>
      <c r="C114" s="88"/>
      <c r="D114" s="88"/>
      <c r="E114" s="88"/>
      <c r="F114" s="88"/>
      <c r="G114" s="2"/>
      <c r="H114" s="5"/>
      <c r="I114" s="83" t="s">
        <v>32</v>
      </c>
      <c r="J114" s="2"/>
      <c r="K114" s="47">
        <f>VLOOKUP($I114,TSL6_ALL,13,FALSE)</f>
        <v>0</v>
      </c>
      <c r="L114" s="22">
        <f>VLOOKUP($I114,TSL6_ALL,7,FALSE)</f>
        <v>0</v>
      </c>
      <c r="M114" s="14"/>
      <c r="N114" s="77">
        <f>R114+S114</f>
        <v>0</v>
      </c>
      <c r="O114" s="105"/>
      <c r="P114" s="14"/>
      <c r="Q114" s="109"/>
      <c r="R114" s="23">
        <f>VLOOKUP($I114,TSL6_ALL,10,FALSE)</f>
        <v>0</v>
      </c>
      <c r="S114" s="19">
        <f>VLOOKUP($I114,TSL6_ALL,11,FALSE)</f>
        <v>0</v>
      </c>
      <c r="T114" s="176">
        <f>VLOOKUP($I114,TSL6_ALL,12,FALSE)</f>
        <v>0</v>
      </c>
      <c r="U114" s="64"/>
      <c r="V114" s="58"/>
    </row>
    <row r="115" spans="1:22" x14ac:dyDescent="0.25">
      <c r="A115" s="88"/>
      <c r="B115" s="88"/>
      <c r="C115" s="88"/>
      <c r="D115" s="88"/>
      <c r="E115" s="88"/>
      <c r="F115" s="88"/>
      <c r="G115" s="2"/>
      <c r="H115" s="5"/>
      <c r="I115" s="106"/>
      <c r="J115" s="2"/>
      <c r="K115" s="101"/>
      <c r="L115" s="55"/>
      <c r="M115" s="14"/>
      <c r="N115" s="65"/>
      <c r="O115" s="107"/>
      <c r="P115" s="14"/>
      <c r="Q115" s="27"/>
      <c r="R115" s="15"/>
      <c r="S115" s="11"/>
      <c r="T115" s="175"/>
    </row>
    <row r="116" spans="1:22" ht="15.75" customHeight="1" x14ac:dyDescent="0.25">
      <c r="A116" s="88"/>
      <c r="B116" s="88"/>
      <c r="C116" s="88"/>
      <c r="D116" s="88"/>
      <c r="E116" s="88"/>
      <c r="F116" s="88"/>
      <c r="G116" s="2"/>
      <c r="H116" s="5"/>
      <c r="I116" s="82" t="s">
        <v>42</v>
      </c>
      <c r="J116" s="108" t="str">
        <f>IF($V$82="SW","GPU Slot",IF($V$82="DW","GPU Slot",""))</f>
        <v/>
      </c>
      <c r="K116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/>
      </c>
      <c r="L116" s="304"/>
      <c r="M116" s="14"/>
      <c r="N116" s="14"/>
      <c r="O116" s="99"/>
      <c r="P116" s="14"/>
      <c r="Q116" s="14"/>
      <c r="R116" s="11"/>
      <c r="S116" s="11"/>
      <c r="T116" s="175"/>
    </row>
    <row r="117" spans="1:22" ht="12.75" x14ac:dyDescent="0.2">
      <c r="A117" s="88"/>
      <c r="B117" s="88"/>
      <c r="C117" s="88"/>
      <c r="D117" s="88"/>
      <c r="E117" s="88"/>
      <c r="F117" s="88"/>
      <c r="G117" s="2"/>
      <c r="H117" s="5"/>
      <c r="I117" s="83" t="s">
        <v>32</v>
      </c>
      <c r="J117" s="2"/>
      <c r="K117" s="47">
        <f>VLOOKUP($I117,TSL6_ALL,13,FALSE)</f>
        <v>0</v>
      </c>
      <c r="L117" s="22">
        <f>VLOOKUP($I117,TSL6_ALL,7,FALSE)</f>
        <v>0</v>
      </c>
      <c r="M117" s="14"/>
      <c r="N117" s="77">
        <f>R117+S117</f>
        <v>0</v>
      </c>
      <c r="O117" s="105"/>
      <c r="P117" s="14"/>
      <c r="Q117" s="109"/>
      <c r="R117" s="23">
        <f>VLOOKUP($I117,TSL6_ALL,10,FALSE)</f>
        <v>0</v>
      </c>
      <c r="S117" s="19">
        <f>VLOOKUP($I117,TSL6_ALL,11,FALSE)</f>
        <v>0</v>
      </c>
      <c r="T117" s="176">
        <f>VLOOKUP($I117,TSL6_ALL,12,FALSE)</f>
        <v>0</v>
      </c>
      <c r="U117" s="64"/>
      <c r="V117" s="58"/>
    </row>
    <row r="118" spans="1:22" x14ac:dyDescent="0.25">
      <c r="A118" s="88"/>
      <c r="B118" s="88"/>
      <c r="C118" s="88"/>
      <c r="D118" s="88"/>
      <c r="E118" s="88"/>
      <c r="F118" s="88"/>
      <c r="G118" s="2"/>
      <c r="H118" s="5"/>
      <c r="I118" s="106"/>
      <c r="J118" s="2"/>
      <c r="K118" s="101"/>
      <c r="L118" s="55"/>
      <c r="M118" s="14"/>
      <c r="N118" s="65" t="str">
        <f>IF(T117="L4N33",IF($U$105&gt;1,"ERRORE: SOLO UNA BOSS CARD PUO' ESSERE CONFIGURATA",""),"")</f>
        <v/>
      </c>
      <c r="O118" s="107"/>
      <c r="P118" s="14"/>
      <c r="Q118" s="27"/>
      <c r="R118" s="15"/>
      <c r="S118" s="11"/>
      <c r="T118" s="175"/>
    </row>
    <row r="119" spans="1:22" ht="15.75" customHeight="1" x14ac:dyDescent="0.25">
      <c r="A119" s="88"/>
      <c r="B119" s="88"/>
      <c r="C119" s="88"/>
      <c r="D119" s="88"/>
      <c r="E119" s="88"/>
      <c r="F119" s="88"/>
      <c r="G119" s="2"/>
      <c r="H119" s="5"/>
      <c r="I119" s="82" t="s">
        <v>43</v>
      </c>
      <c r="J119" s="108" t="str">
        <f>IF($V$82="SW","GPU Slot",IF($V$82="DW","GPU Slot",""))</f>
        <v/>
      </c>
      <c r="K119" s="101"/>
      <c r="L119" s="55"/>
      <c r="M119" s="14"/>
      <c r="N119" s="14"/>
      <c r="O119" s="99"/>
      <c r="P119" s="14"/>
      <c r="Q119" s="14"/>
      <c r="R119" s="11"/>
      <c r="S119" s="11"/>
      <c r="T119" s="175"/>
    </row>
    <row r="120" spans="1:22" ht="12.75" x14ac:dyDescent="0.2">
      <c r="A120" s="88"/>
      <c r="B120" s="88"/>
      <c r="C120" s="88"/>
      <c r="D120" s="88"/>
      <c r="E120" s="88"/>
      <c r="F120" s="88"/>
      <c r="G120" s="2"/>
      <c r="H120" s="5"/>
      <c r="I120" s="83" t="s">
        <v>32</v>
      </c>
      <c r="J120" s="2"/>
      <c r="K120" s="47">
        <f>VLOOKUP($I120,TSL6_ALL,13,FALSE)</f>
        <v>0</v>
      </c>
      <c r="L120" s="22">
        <f>VLOOKUP($I120,TSL6_ALL,7,FALSE)</f>
        <v>0</v>
      </c>
      <c r="M120" s="14"/>
      <c r="N120" s="77">
        <f>R120+S120</f>
        <v>0</v>
      </c>
      <c r="O120" s="105"/>
      <c r="P120" s="14"/>
      <c r="Q120" s="109"/>
      <c r="R120" s="23">
        <f>VLOOKUP($I120,TSL6_ALL,10,FALSE)</f>
        <v>0</v>
      </c>
      <c r="S120" s="19">
        <f>VLOOKUP($I120,TSL6_ALL,11,FALSE)</f>
        <v>0</v>
      </c>
      <c r="T120" s="176">
        <f>VLOOKUP($I120,TSL6_ALL,12,FALSE)</f>
        <v>0</v>
      </c>
      <c r="U120" s="64"/>
      <c r="V120" s="58"/>
    </row>
    <row r="121" spans="1:22" ht="29.25" customHeight="1" x14ac:dyDescent="0.25">
      <c r="A121" s="88"/>
      <c r="B121" s="88"/>
      <c r="C121" s="88"/>
      <c r="D121" s="88"/>
      <c r="E121" s="88"/>
      <c r="F121" s="88"/>
      <c r="G121" s="2"/>
      <c r="H121" s="5"/>
      <c r="I121" s="55"/>
      <c r="J121" s="2"/>
      <c r="K121" s="101"/>
      <c r="L121" s="55"/>
      <c r="M121" s="14"/>
      <c r="N121" s="14"/>
      <c r="O121" s="99"/>
      <c r="P121" s="14"/>
      <c r="Q121" s="14"/>
      <c r="R121" s="15"/>
      <c r="S121" s="11"/>
      <c r="T121" s="175"/>
    </row>
    <row r="122" spans="1:22" ht="15.75" customHeight="1" x14ac:dyDescent="0.25">
      <c r="A122" s="88"/>
      <c r="B122" s="88"/>
      <c r="C122" s="88"/>
      <c r="D122" s="88"/>
      <c r="E122" s="88"/>
      <c r="F122" s="88"/>
      <c r="G122" s="233"/>
      <c r="H122" s="2"/>
      <c r="I122" s="234" t="s">
        <v>565</v>
      </c>
      <c r="J122" s="108"/>
      <c r="K122" s="101"/>
      <c r="L122" s="55"/>
      <c r="M122" s="14"/>
      <c r="N122" s="14"/>
      <c r="O122" s="99"/>
      <c r="P122" s="14"/>
      <c r="Q122" s="183"/>
      <c r="R122" s="16"/>
    </row>
    <row r="123" spans="1:22" ht="14.25" customHeight="1" x14ac:dyDescent="0.2">
      <c r="A123" s="88"/>
      <c r="B123" s="88"/>
      <c r="C123" s="88"/>
      <c r="D123" s="88"/>
      <c r="E123" s="88"/>
      <c r="F123" s="88"/>
      <c r="G123" s="233"/>
      <c r="H123" s="2"/>
      <c r="I123" s="235" t="str">
        <f>ConfTS4L6!A165</f>
        <v>SFP+ SR Optic for all SFP+ ports except high temp validation warning cards</v>
      </c>
      <c r="J123" s="2"/>
      <c r="K123" s="234" t="str">
        <f>VLOOKUP($I123,TS4L6_SFP,13,FALSE)</f>
        <v>TS4L6-OT10GB</v>
      </c>
      <c r="L123" s="81">
        <v>0</v>
      </c>
      <c r="M123" s="14"/>
      <c r="N123" s="77">
        <f>R123+S123</f>
        <v>0</v>
      </c>
      <c r="O123" s="99"/>
      <c r="P123" s="14"/>
      <c r="Q123" s="183"/>
      <c r="R123" s="236">
        <f>VLOOKUP($I123,TS4L6_SFP,10,FALSE)</f>
        <v>0</v>
      </c>
      <c r="S123" s="237">
        <f>VLOOKUP($I123,TS4L6_SFP,11,FALSE)*L123</f>
        <v>0</v>
      </c>
      <c r="T123" s="237" t="str">
        <f>IF(L123&gt;0,VLOOKUP($I123,TS4L6_SFP,12,FALSE),"")</f>
        <v/>
      </c>
    </row>
    <row r="124" spans="1:22" ht="15.75" customHeight="1" x14ac:dyDescent="0.25">
      <c r="A124" s="88"/>
      <c r="B124" s="88"/>
      <c r="C124" s="88"/>
      <c r="D124" s="88"/>
      <c r="E124" s="88"/>
      <c r="F124" s="88"/>
      <c r="G124" s="233"/>
      <c r="H124" s="2"/>
      <c r="I124" s="55"/>
      <c r="J124" s="2"/>
      <c r="K124" s="101"/>
      <c r="L124" s="55"/>
      <c r="M124" s="14"/>
      <c r="N124" s="14"/>
      <c r="O124" s="99"/>
      <c r="P124" s="14"/>
      <c r="Q124" s="183"/>
    </row>
    <row r="125" spans="1:22" ht="15.75" customHeight="1" x14ac:dyDescent="0.25">
      <c r="A125" s="88"/>
      <c r="B125" s="88"/>
      <c r="C125" s="88"/>
      <c r="D125" s="88"/>
      <c r="E125" s="88"/>
      <c r="F125" s="88"/>
      <c r="G125" s="233"/>
      <c r="H125" s="2"/>
      <c r="I125" s="234" t="s">
        <v>566</v>
      </c>
      <c r="J125" s="108"/>
      <c r="K125" s="101"/>
      <c r="L125" s="55"/>
      <c r="M125" s="14"/>
      <c r="N125" s="14"/>
      <c r="O125" s="99"/>
      <c r="P125" s="14"/>
      <c r="Q125" s="183"/>
      <c r="R125" s="16"/>
    </row>
    <row r="126" spans="1:22" x14ac:dyDescent="0.2">
      <c r="A126" s="88"/>
      <c r="B126" s="88"/>
      <c r="C126" s="88"/>
      <c r="D126" s="88"/>
      <c r="E126" s="88"/>
      <c r="F126" s="88"/>
      <c r="G126" s="233"/>
      <c r="H126" s="2"/>
      <c r="I126" s="235" t="str">
        <f>ConfTS4L6!A166</f>
        <v>SFP28 SR Optic, 25GbE, 85C, for all SFP28 ports</v>
      </c>
      <c r="J126" s="2"/>
      <c r="K126" s="234" t="str">
        <f>VLOOKUP($I126,TS4L6_SFP,13,FALSE)</f>
        <v>TS4L6-OT25GB</v>
      </c>
      <c r="L126" s="81">
        <v>0</v>
      </c>
      <c r="M126" s="14"/>
      <c r="N126" s="77">
        <f>R126+S126</f>
        <v>0</v>
      </c>
      <c r="O126" s="99"/>
      <c r="P126" s="14"/>
      <c r="Q126" s="183"/>
      <c r="R126" s="236">
        <f>VLOOKUP($I126,TS4L6_SFP,10,FALSE)</f>
        <v>0</v>
      </c>
      <c r="S126" s="237">
        <f>VLOOKUP($I126,TS4L6_SFP,11,FALSE)*L126</f>
        <v>0</v>
      </c>
      <c r="T126" s="237" t="str">
        <f>IF(L126&gt;0,VLOOKUP($I126,TS4L6_SFP,12,FALSE),"")</f>
        <v/>
      </c>
    </row>
    <row r="127" spans="1:22" ht="15.75" customHeight="1" x14ac:dyDescent="0.25">
      <c r="A127" s="88"/>
      <c r="B127" s="88"/>
      <c r="C127" s="88"/>
      <c r="D127" s="88"/>
      <c r="E127" s="88"/>
      <c r="F127" s="88"/>
      <c r="G127" s="233"/>
      <c r="H127" s="2"/>
      <c r="I127" s="55"/>
      <c r="J127" s="2"/>
      <c r="K127" s="101"/>
      <c r="L127" s="55"/>
      <c r="M127" s="14"/>
      <c r="N127" s="14"/>
      <c r="O127" s="99"/>
      <c r="P127" s="14"/>
      <c r="Q127" s="183"/>
    </row>
    <row r="128" spans="1:22" ht="15.75" customHeight="1" x14ac:dyDescent="0.25">
      <c r="A128" s="88"/>
      <c r="B128" s="88"/>
      <c r="C128" s="88"/>
      <c r="D128" s="88"/>
      <c r="E128" s="88"/>
      <c r="F128" s="88"/>
      <c r="G128" s="233"/>
      <c r="H128" s="2"/>
      <c r="I128" s="234" t="s">
        <v>44</v>
      </c>
      <c r="J128" s="108"/>
      <c r="K128" s="101"/>
      <c r="L128" s="55"/>
      <c r="M128" s="14"/>
      <c r="N128" s="14"/>
      <c r="O128" s="99"/>
      <c r="P128" s="14"/>
      <c r="Q128" s="183"/>
      <c r="R128" s="16"/>
    </row>
    <row r="129" spans="1:25" ht="14.25" customHeight="1" x14ac:dyDescent="0.2">
      <c r="A129" s="88"/>
      <c r="B129" s="88"/>
      <c r="C129" s="88"/>
      <c r="D129" s="88"/>
      <c r="E129" s="88"/>
      <c r="F129" s="88"/>
      <c r="G129" s="233"/>
      <c r="H129" s="2"/>
      <c r="I129" s="235" t="str">
        <f>ConfTS4L6!A167</f>
        <v>Dell EMC PowerEdge QSFP28 SR4 100GbE 85C optic</v>
      </c>
      <c r="J129" s="2"/>
      <c r="K129" s="234" t="str">
        <f>VLOOKUP($I129,TS4L6_SFP,13,FALSE)</f>
        <v>TS4L6-OT100GB</v>
      </c>
      <c r="L129" s="81">
        <v>0</v>
      </c>
      <c r="M129" s="14"/>
      <c r="N129" s="77">
        <f>R129+S129</f>
        <v>0</v>
      </c>
      <c r="O129" s="99"/>
      <c r="P129" s="14"/>
      <c r="Q129" s="183"/>
      <c r="R129" s="236">
        <f>VLOOKUP($I129,TS4L6_SFP,10,FALSE)</f>
        <v>0</v>
      </c>
      <c r="S129" s="237">
        <f>VLOOKUP($I129,TS4L6_SFP,11,FALSE)*L129</f>
        <v>0</v>
      </c>
      <c r="T129" s="237" t="str">
        <f>IF(L129&gt;0,VLOOKUP($I129,TS4L6_SFP,12,FALSE),"")</f>
        <v/>
      </c>
    </row>
    <row r="130" spans="1:25" ht="15.75" customHeight="1" x14ac:dyDescent="0.25">
      <c r="A130" s="88"/>
      <c r="B130" s="88"/>
      <c r="C130" s="88"/>
      <c r="D130" s="88"/>
      <c r="E130" s="88"/>
      <c r="F130" s="88"/>
      <c r="G130" s="233"/>
      <c r="H130" s="2"/>
      <c r="I130" s="55"/>
      <c r="J130" s="2"/>
      <c r="K130" s="101"/>
      <c r="L130" s="55"/>
      <c r="M130" s="14"/>
      <c r="N130" s="14"/>
      <c r="O130" s="99"/>
      <c r="P130" s="14"/>
      <c r="Q130" s="183"/>
    </row>
    <row r="131" spans="1:25" ht="15.75" customHeight="1" x14ac:dyDescent="0.25">
      <c r="A131" s="88"/>
      <c r="B131" s="88"/>
      <c r="C131" s="88"/>
      <c r="D131" s="88"/>
      <c r="E131" s="88"/>
      <c r="F131" s="88"/>
      <c r="G131" s="2"/>
      <c r="H131" s="5"/>
      <c r="I131" s="82" t="s">
        <v>46</v>
      </c>
      <c r="J131" s="305"/>
      <c r="K131" s="101"/>
      <c r="L131" s="55"/>
      <c r="M131" s="14"/>
      <c r="N131" s="14"/>
      <c r="O131" s="99"/>
      <c r="P131" s="14"/>
      <c r="Q131" s="14"/>
      <c r="R131" s="11"/>
      <c r="S131" s="11"/>
      <c r="T131" s="175"/>
    </row>
    <row r="132" spans="1:25" ht="16.5" customHeight="1" x14ac:dyDescent="0.2">
      <c r="A132" s="88"/>
      <c r="B132" s="88"/>
      <c r="C132" s="88"/>
      <c r="D132" s="88"/>
      <c r="E132" s="88"/>
      <c r="F132" s="88"/>
      <c r="G132" s="2"/>
      <c r="H132" s="5"/>
      <c r="I132" s="80" t="s">
        <v>47</v>
      </c>
      <c r="J132" s="305"/>
      <c r="K132" s="47" t="str">
        <f>VLOOKUP($I132,TS4L6_WARRANTY,13,FALSE)</f>
        <v/>
      </c>
      <c r="L132" s="22" t="str">
        <f>VLOOKUP($I132,TSL6_ALL,7,FALSE)</f>
        <v/>
      </c>
      <c r="M132" s="14"/>
      <c r="N132" s="77">
        <f>R132</f>
        <v>0</v>
      </c>
      <c r="O132" s="99"/>
      <c r="P132" s="14"/>
      <c r="Q132" s="14"/>
      <c r="R132" s="23">
        <f>VLOOKUP($I132,TS4L6_WARRANTY,10,FALSE)</f>
        <v>0</v>
      </c>
      <c r="S132" s="19">
        <f>VLOOKUP($I132,TS4L6_WARRANTY,11,FALSE)</f>
        <v>0</v>
      </c>
      <c r="T132" s="176" t="str">
        <f>VLOOKUP($I132,TSL6_ALL,12,FALSE)</f>
        <v/>
      </c>
    </row>
    <row r="133" spans="1:25" x14ac:dyDescent="0.25">
      <c r="A133" s="88"/>
      <c r="B133" s="88"/>
      <c r="C133" s="88"/>
      <c r="D133" s="88"/>
      <c r="E133" s="88"/>
      <c r="F133" s="88"/>
      <c r="G133" s="2"/>
      <c r="H133" s="5"/>
      <c r="I133" s="103"/>
      <c r="J133" s="2"/>
      <c r="K133" s="101"/>
      <c r="L133" s="55"/>
      <c r="M133" s="14"/>
      <c r="N133" s="14"/>
      <c r="O133" s="99"/>
      <c r="P133" s="14"/>
      <c r="Q133" s="14"/>
      <c r="R133" s="15"/>
      <c r="S133" s="11"/>
      <c r="T133" s="175"/>
    </row>
    <row r="134" spans="1:25" ht="15.75" customHeight="1" x14ac:dyDescent="0.25">
      <c r="A134" s="88"/>
      <c r="B134" s="88"/>
      <c r="C134" s="88"/>
      <c r="D134" s="88"/>
      <c r="E134" s="88"/>
      <c r="F134" s="88"/>
      <c r="G134" s="2"/>
      <c r="H134" s="5"/>
      <c r="I134" s="82" t="s">
        <v>48</v>
      </c>
      <c r="J134" s="305"/>
      <c r="K134" s="101"/>
      <c r="L134" s="188" t="str">
        <f>IF(AND(I135="Hard disk Retention 60 mesi",L132=""),"Selezionare Estensione di Garanzia 60 Mesi",IF(AND(L132=1,I135="Hard Disk Retention 36 mesi"),"Selezionare Hard Disk Retention 60 Mesi",""))</f>
        <v/>
      </c>
      <c r="M134" s="14"/>
      <c r="N134" s="14"/>
      <c r="O134" s="99"/>
      <c r="P134" s="14"/>
      <c r="Q134" s="14"/>
      <c r="R134" s="11"/>
      <c r="S134" s="11"/>
      <c r="T134" s="175"/>
    </row>
    <row r="135" spans="1:25" ht="16.5" customHeight="1" x14ac:dyDescent="0.25">
      <c r="A135" s="88"/>
      <c r="B135" s="88"/>
      <c r="C135" s="88"/>
      <c r="D135" s="88"/>
      <c r="E135" s="88"/>
      <c r="F135" s="88"/>
      <c r="G135" s="2"/>
      <c r="H135" s="5"/>
      <c r="I135" s="80" t="s">
        <v>32</v>
      </c>
      <c r="J135" s="305"/>
      <c r="K135" s="47" t="str">
        <f>VLOOKUP($I135,TS4L6_HDDRET,13,FALSE)</f>
        <v/>
      </c>
      <c r="L135" s="22" t="str">
        <f>IF(I135="","",1)</f>
        <v/>
      </c>
      <c r="M135" s="14"/>
      <c r="N135" s="77" t="str">
        <f>R135</f>
        <v/>
      </c>
      <c r="O135" s="99"/>
      <c r="P135" s="14"/>
      <c r="R135" s="23" t="str">
        <f>IFERROR(W135,VLOOKUP(I135,TS4L6_HDDRET,10,FALSE))</f>
        <v/>
      </c>
      <c r="S135" s="19">
        <f>IFERROR(X135,VLOOKUP(I135,TSL6_ALL,11,FALSE))</f>
        <v>0</v>
      </c>
      <c r="T135" s="176" t="str">
        <f>IFERROR(Y135,VLOOKUP(I135,TS4L6_HDDRET,12,FALSE))</f>
        <v/>
      </c>
      <c r="V135" s="7" t="e">
        <f>IF(L132+L135=2,VLOOKUP("Hard Disk Retention 60 mesi",TSL6_ALL,13,FALSE),VLOOKUP(I135,TSL6_ALL,13,FALSE))</f>
        <v>#VALUE!</v>
      </c>
      <c r="W135" s="7" t="e">
        <f>IF(L132+L135=2,VLOOKUP("Hard Disk Retention 60 mesi",TSL6_ALL,10,FALSE),VLOOKUP(I135,TSL6_ALL,10,FALSE))</f>
        <v>#VALUE!</v>
      </c>
      <c r="X135" s="7" t="e">
        <f>IF(L132+L135=2,VLOOKUP("Hard Disk Retention (60 mesi)",TSL6_ALL,11,FALSE),VLOOKUP(I135,TSL6_ALL,11,FALSE))</f>
        <v>#VALUE!</v>
      </c>
      <c r="Y135" s="7" t="e">
        <f>IF(L132+L135=2,VLOOKUP("Hard Disk Retention 60 mesi",TSL6_ALL,12,FALSE),VLOOKUP(I135,TSL6_ALL,12,FALSE))</f>
        <v>#VALUE!</v>
      </c>
    </row>
    <row r="136" spans="1:25" x14ac:dyDescent="0.25">
      <c r="A136" s="88"/>
      <c r="B136" s="88"/>
      <c r="C136" s="88"/>
      <c r="D136" s="88"/>
      <c r="E136" s="88"/>
      <c r="F136" s="88"/>
      <c r="G136" s="2"/>
      <c r="H136" s="5"/>
      <c r="I136" s="55"/>
      <c r="J136" s="55"/>
      <c r="K136" s="42"/>
      <c r="L136" s="55"/>
      <c r="M136" s="11"/>
      <c r="N136" s="14"/>
      <c r="O136" s="99"/>
      <c r="P136" s="14"/>
      <c r="Q136" s="14"/>
      <c r="R136" s="15"/>
      <c r="S136" s="11"/>
      <c r="T136" s="11"/>
    </row>
    <row r="137" spans="1:25" x14ac:dyDescent="0.25">
      <c r="A137" s="88"/>
      <c r="B137" s="88"/>
      <c r="C137" s="88"/>
      <c r="D137" s="88"/>
      <c r="E137" s="88"/>
      <c r="F137" s="88"/>
      <c r="G137" s="2"/>
      <c r="H137" s="5"/>
      <c r="I137" s="55"/>
      <c r="J137" s="55"/>
      <c r="K137" s="55"/>
      <c r="L137" s="55"/>
      <c r="M137" s="55"/>
      <c r="N137" s="55"/>
      <c r="O137" s="99"/>
      <c r="P137" s="14"/>
      <c r="R137" s="21"/>
    </row>
    <row r="138" spans="1:25" ht="25.5" customHeight="1" x14ac:dyDescent="0.25">
      <c r="A138" s="88"/>
      <c r="B138" s="88"/>
      <c r="C138" s="88"/>
      <c r="D138" s="88"/>
      <c r="E138" s="88"/>
      <c r="F138" s="88"/>
      <c r="G138" s="2"/>
      <c r="H138" s="5"/>
      <c r="I138" s="55"/>
      <c r="J138" s="55"/>
      <c r="K138" s="90" t="s">
        <v>49</v>
      </c>
      <c r="L138" s="91">
        <f>SUM(R13:R135)*L8</f>
        <v>0</v>
      </c>
      <c r="M138" s="55"/>
      <c r="N138" s="55"/>
      <c r="O138" s="99"/>
      <c r="P138" s="14"/>
      <c r="R138" s="181">
        <f>SUM(L105:L120)</f>
        <v>0</v>
      </c>
    </row>
    <row r="139" spans="1:25" x14ac:dyDescent="0.25">
      <c r="A139" s="88"/>
      <c r="B139" s="88"/>
      <c r="C139" s="88"/>
      <c r="D139" s="88"/>
      <c r="E139" s="88"/>
      <c r="F139" s="88"/>
      <c r="G139" s="2"/>
      <c r="H139" s="5"/>
      <c r="I139" s="55"/>
      <c r="J139" s="55"/>
      <c r="K139" s="92">
        <v>0.2</v>
      </c>
      <c r="L139" s="93">
        <f>SUM(S13:S135)*L8</f>
        <v>0</v>
      </c>
      <c r="N139" s="55"/>
      <c r="O139" s="99"/>
      <c r="P139" s="14"/>
      <c r="R139" s="21"/>
    </row>
    <row r="140" spans="1:25" x14ac:dyDescent="0.25">
      <c r="A140" s="88"/>
      <c r="B140" s="88"/>
      <c r="C140" s="88"/>
      <c r="D140" s="88"/>
      <c r="E140" s="88"/>
      <c r="F140" s="88"/>
      <c r="G140" s="2"/>
      <c r="H140" s="5"/>
      <c r="I140" s="55"/>
      <c r="J140" s="55"/>
      <c r="K140" s="94" t="s">
        <v>50</v>
      </c>
      <c r="L140" s="95">
        <f>SUM(L138:L139)</f>
        <v>0</v>
      </c>
      <c r="M140" s="14"/>
      <c r="N140" s="55"/>
      <c r="O140" s="99"/>
      <c r="P140" s="14"/>
      <c r="R140" s="21"/>
    </row>
    <row r="141" spans="1:25" ht="15.75" thickBot="1" x14ac:dyDescent="0.3">
      <c r="A141" s="88"/>
      <c r="B141" s="88"/>
      <c r="C141" s="88"/>
      <c r="D141" s="88"/>
      <c r="E141" s="88"/>
      <c r="F141" s="88"/>
      <c r="G141" s="2"/>
      <c r="H141" s="5"/>
      <c r="I141" s="55"/>
      <c r="J141" s="55"/>
      <c r="K141" s="55"/>
      <c r="L141" s="55"/>
      <c r="M141" s="55"/>
      <c r="N141" s="55"/>
      <c r="O141" s="99"/>
      <c r="P141" s="14"/>
      <c r="R141" s="21"/>
    </row>
    <row r="142" spans="1:25" ht="25.5" customHeight="1" thickBot="1" x14ac:dyDescent="0.3">
      <c r="A142" s="88"/>
      <c r="B142" s="88"/>
      <c r="C142" s="88"/>
      <c r="D142" s="88"/>
      <c r="E142" s="88"/>
      <c r="F142" s="88"/>
      <c r="G142" s="2"/>
      <c r="H142" s="5"/>
      <c r="I142" s="299" t="s">
        <v>51</v>
      </c>
      <c r="J142" s="300"/>
      <c r="K142" s="300"/>
      <c r="L142" s="301"/>
      <c r="M142" s="55"/>
      <c r="N142" s="55"/>
      <c r="O142" s="99"/>
      <c r="P142" s="14"/>
      <c r="R142" s="21"/>
    </row>
    <row r="143" spans="1:25" ht="15.75" customHeight="1" x14ac:dyDescent="0.25">
      <c r="A143" s="88"/>
      <c r="B143" s="88"/>
      <c r="C143" s="88"/>
      <c r="D143" s="88"/>
      <c r="E143" s="88"/>
      <c r="F143" s="88"/>
      <c r="G143" s="2"/>
      <c r="H143" s="5"/>
      <c r="I143" s="309"/>
      <c r="J143" s="310"/>
      <c r="K143" s="310"/>
      <c r="L143" s="311"/>
      <c r="M143" s="14"/>
      <c r="N143" s="11"/>
      <c r="O143" s="99"/>
      <c r="P143" s="14"/>
      <c r="Q143" s="11"/>
      <c r="R143" s="15"/>
      <c r="S143" s="11"/>
      <c r="T143" s="11"/>
    </row>
    <row r="144" spans="1:25" x14ac:dyDescent="0.25">
      <c r="A144" s="88"/>
      <c r="B144" s="88"/>
      <c r="C144" s="88"/>
      <c r="D144" s="88"/>
      <c r="E144" s="88"/>
      <c r="F144" s="88"/>
      <c r="G144" s="2"/>
      <c r="H144" s="5"/>
      <c r="I144" s="312"/>
      <c r="J144" s="313"/>
      <c r="K144" s="313"/>
      <c r="L144" s="314"/>
      <c r="M144" s="55"/>
      <c r="N144" s="55"/>
      <c r="O144" s="99"/>
      <c r="P144" s="14"/>
      <c r="R144" s="21"/>
    </row>
    <row r="145" spans="1:1022 1026:2046 2050:3070 3074:4094 4098:5118 5122:6142 6146:7166 7170:8190 8194:9214 9218:10238 10242:11262 11266:12286 12290:13310 13314:14334 14338:15358 15362:16382" ht="15.75" customHeight="1" x14ac:dyDescent="0.25">
      <c r="A145" s="88"/>
      <c r="B145" s="88"/>
      <c r="C145" s="88"/>
      <c r="D145" s="88"/>
      <c r="E145" s="88"/>
      <c r="F145" s="88"/>
      <c r="G145" s="2"/>
      <c r="H145" s="5"/>
      <c r="I145" s="312"/>
      <c r="J145" s="313"/>
      <c r="K145" s="313"/>
      <c r="L145" s="314"/>
      <c r="M145" s="14"/>
      <c r="N145" s="11"/>
      <c r="O145" s="99"/>
      <c r="P145" s="14"/>
      <c r="Q145" s="11"/>
      <c r="R145" s="15"/>
      <c r="S145" s="11"/>
      <c r="T145" s="11"/>
    </row>
    <row r="146" spans="1:1022 1026:2046 2050:3070 3074:4094 4098:5118 5122:6142 6146:7166 7170:8190 8194:9214 9218:10238 10242:11262 11266:12286 12290:13310 13314:14334 14338:15358 15362:16382" x14ac:dyDescent="0.25">
      <c r="A146" s="88"/>
      <c r="B146" s="88"/>
      <c r="C146" s="88"/>
      <c r="D146" s="88"/>
      <c r="E146" s="88"/>
      <c r="F146" s="88"/>
      <c r="G146" s="2"/>
      <c r="H146" s="5"/>
      <c r="I146" s="312"/>
      <c r="J146" s="313"/>
      <c r="K146" s="313"/>
      <c r="L146" s="314"/>
      <c r="M146" s="55"/>
      <c r="N146" s="55"/>
      <c r="O146" s="99"/>
      <c r="P146" s="14"/>
      <c r="R146" s="21"/>
    </row>
    <row r="147" spans="1:1022 1026:2046 2050:3070 3074:4094 4098:5118 5122:6142 6146:7166 7170:8190 8194:9214 9218:10238 10242:11262 11266:12286 12290:13310 13314:14334 14338:15358 15362:16382" ht="15.75" customHeight="1" x14ac:dyDescent="0.25">
      <c r="A147" s="88"/>
      <c r="B147" s="88"/>
      <c r="C147" s="88"/>
      <c r="D147" s="88"/>
      <c r="E147" s="88"/>
      <c r="F147" s="88"/>
      <c r="G147" s="2"/>
      <c r="H147" s="5"/>
      <c r="I147" s="312"/>
      <c r="J147" s="313"/>
      <c r="K147" s="313"/>
      <c r="L147" s="314"/>
      <c r="M147" s="14"/>
      <c r="N147" s="11"/>
      <c r="O147" s="99"/>
      <c r="P147" s="14"/>
      <c r="Q147" s="11"/>
      <c r="R147" s="15"/>
      <c r="S147" s="11"/>
      <c r="T147" s="11"/>
    </row>
    <row r="148" spans="1:1022 1026:2046 2050:3070 3074:4094 4098:5118 5122:6142 6146:7166 7170:8190 8194:9214 9218:10238 10242:11262 11266:12286 12290:13310 13314:14334 14338:15358 15362:16382" x14ac:dyDescent="0.25">
      <c r="A148" s="88"/>
      <c r="B148" s="88"/>
      <c r="C148" s="88"/>
      <c r="D148" s="88"/>
      <c r="E148" s="88"/>
      <c r="F148" s="88"/>
      <c r="G148" s="2"/>
      <c r="H148" s="5"/>
      <c r="I148" s="312"/>
      <c r="J148" s="313"/>
      <c r="K148" s="313"/>
      <c r="L148" s="314"/>
      <c r="M148" s="55"/>
      <c r="N148" s="55"/>
      <c r="O148" s="99"/>
      <c r="P148" s="14"/>
      <c r="R148" s="21"/>
    </row>
    <row r="149" spans="1:1022 1026:2046 2050:3070 3074:4094 4098:5118 5122:6142 6146:7166 7170:8190 8194:9214 9218:10238 10242:11262 11266:12286 12290:13310 13314:14334 14338:15358 15362:16382" s="34" customFormat="1" x14ac:dyDescent="0.2">
      <c r="A149" s="88"/>
      <c r="B149" s="88"/>
      <c r="C149" s="88"/>
      <c r="D149" s="88"/>
      <c r="E149" s="88"/>
      <c r="F149" s="88"/>
      <c r="G149" s="55"/>
      <c r="H149" s="126"/>
      <c r="I149" s="312"/>
      <c r="J149" s="313"/>
      <c r="K149" s="313"/>
      <c r="L149" s="314"/>
      <c r="M149" s="55"/>
      <c r="N149" s="55"/>
      <c r="O149" s="127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</row>
    <row r="150" spans="1:1022 1026:2046 2050:3070 3074:4094 4098:5118 5122:6142 6146:7166 7170:8190 8194:9214 9218:10238 10242:11262 11266:12286 12290:13310 13314:14334 14338:15358 15362:16382" s="34" customFormat="1" x14ac:dyDescent="0.25">
      <c r="A150" s="88"/>
      <c r="B150" s="88"/>
      <c r="C150" s="88"/>
      <c r="D150" s="88"/>
      <c r="E150" s="88"/>
      <c r="F150" s="88"/>
      <c r="G150" s="55"/>
      <c r="H150" s="126"/>
      <c r="I150" s="312"/>
      <c r="J150" s="313"/>
      <c r="K150" s="313"/>
      <c r="L150" s="314"/>
      <c r="M150" s="55"/>
      <c r="N150" s="11"/>
      <c r="O150" s="127"/>
      <c r="P150" s="55"/>
      <c r="Q150" s="55"/>
      <c r="R150" s="11"/>
      <c r="S150" s="55"/>
      <c r="T150" s="55"/>
      <c r="U150" s="55"/>
      <c r="V150" s="11"/>
      <c r="W150" s="55"/>
      <c r="X150" s="55"/>
      <c r="Y150" s="55"/>
      <c r="Z150" s="11"/>
      <c r="AA150" s="55"/>
      <c r="AB150" s="55"/>
      <c r="AC150" s="55"/>
      <c r="AD150" s="11"/>
      <c r="AE150" s="55"/>
      <c r="AF150" s="55"/>
      <c r="AG150" s="55"/>
      <c r="AH150" s="11"/>
      <c r="AI150" s="55"/>
      <c r="AJ150" s="55"/>
      <c r="AK150" s="55"/>
      <c r="AL150" s="11"/>
      <c r="AM150" s="55"/>
      <c r="AP150" s="16"/>
      <c r="AT150" s="16"/>
      <c r="AX150" s="16"/>
      <c r="BB150" s="16"/>
      <c r="BF150" s="16"/>
      <c r="BJ150" s="16"/>
      <c r="BN150" s="16"/>
      <c r="BR150" s="16"/>
      <c r="BV150" s="16"/>
      <c r="BZ150" s="16"/>
      <c r="CD150" s="16"/>
      <c r="CH150" s="16"/>
      <c r="CL150" s="16"/>
      <c r="CP150" s="16"/>
      <c r="CT150" s="16"/>
      <c r="CX150" s="16"/>
      <c r="DB150" s="16"/>
      <c r="DF150" s="16"/>
      <c r="DJ150" s="16"/>
      <c r="DN150" s="16"/>
      <c r="DR150" s="16"/>
      <c r="DV150" s="16"/>
      <c r="DZ150" s="16"/>
      <c r="ED150" s="16"/>
      <c r="EH150" s="16"/>
      <c r="EL150" s="16"/>
      <c r="EP150" s="16"/>
      <c r="ET150" s="16"/>
      <c r="EX150" s="16"/>
      <c r="FB150" s="16"/>
      <c r="FF150" s="16"/>
      <c r="FJ150" s="16"/>
      <c r="FN150" s="16"/>
      <c r="FR150" s="16"/>
      <c r="FV150" s="16"/>
      <c r="FZ150" s="16"/>
      <c r="GD150" s="16"/>
      <c r="GH150" s="16"/>
      <c r="GL150" s="16"/>
      <c r="GP150" s="16"/>
      <c r="GT150" s="16"/>
      <c r="GX150" s="16"/>
      <c r="HB150" s="16"/>
      <c r="HF150" s="16"/>
      <c r="HJ150" s="16"/>
      <c r="HN150" s="16"/>
      <c r="HR150" s="16"/>
      <c r="HV150" s="16"/>
      <c r="HZ150" s="16"/>
      <c r="ID150" s="16"/>
      <c r="IH150" s="16"/>
      <c r="IL150" s="16"/>
      <c r="IP150" s="16"/>
      <c r="IT150" s="16"/>
      <c r="IX150" s="16"/>
      <c r="JB150" s="16"/>
      <c r="JF150" s="16"/>
      <c r="JJ150" s="16"/>
      <c r="JN150" s="16"/>
      <c r="JR150" s="16"/>
      <c r="JV150" s="16"/>
      <c r="JZ150" s="16"/>
      <c r="KD150" s="16"/>
      <c r="KH150" s="16"/>
      <c r="KL150" s="16"/>
      <c r="KP150" s="16"/>
      <c r="KT150" s="16"/>
      <c r="KX150" s="16"/>
      <c r="LB150" s="16"/>
      <c r="LF150" s="16"/>
      <c r="LJ150" s="16"/>
      <c r="LN150" s="16"/>
      <c r="LR150" s="16"/>
      <c r="LV150" s="16"/>
      <c r="LZ150" s="16"/>
      <c r="MD150" s="16"/>
      <c r="MH150" s="16"/>
      <c r="ML150" s="16"/>
      <c r="MP150" s="16"/>
      <c r="MT150" s="16"/>
      <c r="MX150" s="16"/>
      <c r="NB150" s="16"/>
      <c r="NF150" s="16"/>
      <c r="NJ150" s="16"/>
      <c r="NN150" s="16"/>
      <c r="NR150" s="16"/>
      <c r="NV150" s="16"/>
      <c r="NZ150" s="16"/>
      <c r="OD150" s="16"/>
      <c r="OH150" s="16"/>
      <c r="OL150" s="16"/>
      <c r="OP150" s="16"/>
      <c r="OT150" s="16"/>
      <c r="OX150" s="16"/>
      <c r="PB150" s="16"/>
      <c r="PF150" s="16"/>
      <c r="PJ150" s="16"/>
      <c r="PN150" s="16"/>
      <c r="PR150" s="16"/>
      <c r="PV150" s="16"/>
      <c r="PZ150" s="16"/>
      <c r="QD150" s="16"/>
      <c r="QH150" s="16"/>
      <c r="QL150" s="16"/>
      <c r="QP150" s="16"/>
      <c r="QT150" s="16"/>
      <c r="QX150" s="16"/>
      <c r="RB150" s="16"/>
      <c r="RF150" s="16"/>
      <c r="RJ150" s="16"/>
      <c r="RN150" s="16"/>
      <c r="RR150" s="16"/>
      <c r="RV150" s="16"/>
      <c r="RZ150" s="16"/>
      <c r="SD150" s="16"/>
      <c r="SH150" s="16"/>
      <c r="SL150" s="16"/>
      <c r="SP150" s="16"/>
      <c r="ST150" s="16"/>
      <c r="SX150" s="16"/>
      <c r="TB150" s="16"/>
      <c r="TF150" s="16"/>
      <c r="TJ150" s="16"/>
      <c r="TN150" s="16"/>
      <c r="TR150" s="16"/>
      <c r="TV150" s="16"/>
      <c r="TZ150" s="16"/>
      <c r="UD150" s="16"/>
      <c r="UH150" s="16"/>
      <c r="UL150" s="16"/>
      <c r="UP150" s="16"/>
      <c r="UT150" s="16"/>
      <c r="UX150" s="16"/>
      <c r="VB150" s="16"/>
      <c r="VF150" s="16"/>
      <c r="VJ150" s="16"/>
      <c r="VN150" s="16"/>
      <c r="VR150" s="16"/>
      <c r="VV150" s="16"/>
      <c r="VZ150" s="16"/>
      <c r="WD150" s="16"/>
      <c r="WH150" s="16"/>
      <c r="WL150" s="16"/>
      <c r="WP150" s="16"/>
      <c r="WT150" s="16"/>
      <c r="WX150" s="16"/>
      <c r="XB150" s="16"/>
      <c r="XF150" s="16"/>
      <c r="XJ150" s="16"/>
      <c r="XN150" s="16"/>
      <c r="XR150" s="16"/>
      <c r="XV150" s="16"/>
      <c r="XZ150" s="16"/>
      <c r="YD150" s="16"/>
      <c r="YH150" s="16"/>
      <c r="YL150" s="16"/>
      <c r="YP150" s="16"/>
      <c r="YT150" s="16"/>
      <c r="YX150" s="16"/>
      <c r="ZB150" s="16"/>
      <c r="ZF150" s="16"/>
      <c r="ZJ150" s="16"/>
      <c r="ZN150" s="16"/>
      <c r="ZR150" s="16"/>
      <c r="ZV150" s="16"/>
      <c r="ZZ150" s="16"/>
      <c r="AAD150" s="16"/>
      <c r="AAH150" s="16"/>
      <c r="AAL150" s="16"/>
      <c r="AAP150" s="16"/>
      <c r="AAT150" s="16"/>
      <c r="AAX150" s="16"/>
      <c r="ABB150" s="16"/>
      <c r="ABF150" s="16"/>
      <c r="ABJ150" s="16"/>
      <c r="ABN150" s="16"/>
      <c r="ABR150" s="16"/>
      <c r="ABV150" s="16"/>
      <c r="ABZ150" s="16"/>
      <c r="ACD150" s="16"/>
      <c r="ACH150" s="16"/>
      <c r="ACL150" s="16"/>
      <c r="ACP150" s="16"/>
      <c r="ACT150" s="16"/>
      <c r="ACX150" s="16"/>
      <c r="ADB150" s="16"/>
      <c r="ADF150" s="16"/>
      <c r="ADJ150" s="16"/>
      <c r="ADN150" s="16"/>
      <c r="ADR150" s="16"/>
      <c r="ADV150" s="16"/>
      <c r="ADZ150" s="16"/>
      <c r="AED150" s="16"/>
      <c r="AEH150" s="16"/>
      <c r="AEL150" s="16"/>
      <c r="AEP150" s="16"/>
      <c r="AET150" s="16"/>
      <c r="AEX150" s="16"/>
      <c r="AFB150" s="16"/>
      <c r="AFF150" s="16"/>
      <c r="AFJ150" s="16"/>
      <c r="AFN150" s="16"/>
      <c r="AFR150" s="16"/>
      <c r="AFV150" s="16"/>
      <c r="AFZ150" s="16"/>
      <c r="AGD150" s="16"/>
      <c r="AGH150" s="16"/>
      <c r="AGL150" s="16"/>
      <c r="AGP150" s="16"/>
      <c r="AGT150" s="16"/>
      <c r="AGX150" s="16"/>
      <c r="AHB150" s="16"/>
      <c r="AHF150" s="16"/>
      <c r="AHJ150" s="16"/>
      <c r="AHN150" s="16"/>
      <c r="AHR150" s="16"/>
      <c r="AHV150" s="16"/>
      <c r="AHZ150" s="16"/>
      <c r="AID150" s="16"/>
      <c r="AIH150" s="16"/>
      <c r="AIL150" s="16"/>
      <c r="AIP150" s="16"/>
      <c r="AIT150" s="16"/>
      <c r="AIX150" s="16"/>
      <c r="AJB150" s="16"/>
      <c r="AJF150" s="16"/>
      <c r="AJJ150" s="16"/>
      <c r="AJN150" s="16"/>
      <c r="AJR150" s="16"/>
      <c r="AJV150" s="16"/>
      <c r="AJZ150" s="16"/>
      <c r="AKD150" s="16"/>
      <c r="AKH150" s="16"/>
      <c r="AKL150" s="16"/>
      <c r="AKP150" s="16"/>
      <c r="AKT150" s="16"/>
      <c r="AKX150" s="16"/>
      <c r="ALB150" s="16"/>
      <c r="ALF150" s="16"/>
      <c r="ALJ150" s="16"/>
      <c r="ALN150" s="16"/>
      <c r="ALR150" s="16"/>
      <c r="ALV150" s="16"/>
      <c r="ALZ150" s="16"/>
      <c r="AMD150" s="16"/>
      <c r="AMH150" s="16"/>
      <c r="AML150" s="16"/>
      <c r="AMP150" s="16"/>
      <c r="AMT150" s="16"/>
      <c r="AMX150" s="16"/>
      <c r="ANB150" s="16"/>
      <c r="ANF150" s="16"/>
      <c r="ANJ150" s="16"/>
      <c r="ANN150" s="16"/>
      <c r="ANR150" s="16"/>
      <c r="ANV150" s="16"/>
      <c r="ANZ150" s="16"/>
      <c r="AOD150" s="16"/>
      <c r="AOH150" s="16"/>
      <c r="AOL150" s="16"/>
      <c r="AOP150" s="16"/>
      <c r="AOT150" s="16"/>
      <c r="AOX150" s="16"/>
      <c r="APB150" s="16"/>
      <c r="APF150" s="16"/>
      <c r="APJ150" s="16"/>
      <c r="APN150" s="16"/>
      <c r="APR150" s="16"/>
      <c r="APV150" s="16"/>
      <c r="APZ150" s="16"/>
      <c r="AQD150" s="16"/>
      <c r="AQH150" s="16"/>
      <c r="AQL150" s="16"/>
      <c r="AQP150" s="16"/>
      <c r="AQT150" s="16"/>
      <c r="AQX150" s="16"/>
      <c r="ARB150" s="16"/>
      <c r="ARF150" s="16"/>
      <c r="ARJ150" s="16"/>
      <c r="ARN150" s="16"/>
      <c r="ARR150" s="16"/>
      <c r="ARV150" s="16"/>
      <c r="ARZ150" s="16"/>
      <c r="ASD150" s="16"/>
      <c r="ASH150" s="16"/>
      <c r="ASL150" s="16"/>
      <c r="ASP150" s="16"/>
      <c r="AST150" s="16"/>
      <c r="ASX150" s="16"/>
      <c r="ATB150" s="16"/>
      <c r="ATF150" s="16"/>
      <c r="ATJ150" s="16"/>
      <c r="ATN150" s="16"/>
      <c r="ATR150" s="16"/>
      <c r="ATV150" s="16"/>
      <c r="ATZ150" s="16"/>
      <c r="AUD150" s="16"/>
      <c r="AUH150" s="16"/>
      <c r="AUL150" s="16"/>
      <c r="AUP150" s="16"/>
      <c r="AUT150" s="16"/>
      <c r="AUX150" s="16"/>
      <c r="AVB150" s="16"/>
      <c r="AVF150" s="16"/>
      <c r="AVJ150" s="16"/>
      <c r="AVN150" s="16"/>
      <c r="AVR150" s="16"/>
      <c r="AVV150" s="16"/>
      <c r="AVZ150" s="16"/>
      <c r="AWD150" s="16"/>
      <c r="AWH150" s="16"/>
      <c r="AWL150" s="16"/>
      <c r="AWP150" s="16"/>
      <c r="AWT150" s="16"/>
      <c r="AWX150" s="16"/>
      <c r="AXB150" s="16"/>
      <c r="AXF150" s="16"/>
      <c r="AXJ150" s="16"/>
      <c r="AXN150" s="16"/>
      <c r="AXR150" s="16"/>
      <c r="AXV150" s="16"/>
      <c r="AXZ150" s="16"/>
      <c r="AYD150" s="16"/>
      <c r="AYH150" s="16"/>
      <c r="AYL150" s="16"/>
      <c r="AYP150" s="16"/>
      <c r="AYT150" s="16"/>
      <c r="AYX150" s="16"/>
      <c r="AZB150" s="16"/>
      <c r="AZF150" s="16"/>
      <c r="AZJ150" s="16"/>
      <c r="AZN150" s="16"/>
      <c r="AZR150" s="16"/>
      <c r="AZV150" s="16"/>
      <c r="AZZ150" s="16"/>
      <c r="BAD150" s="16"/>
      <c r="BAH150" s="16"/>
      <c r="BAL150" s="16"/>
      <c r="BAP150" s="16"/>
      <c r="BAT150" s="16"/>
      <c r="BAX150" s="16"/>
      <c r="BBB150" s="16"/>
      <c r="BBF150" s="16"/>
      <c r="BBJ150" s="16"/>
      <c r="BBN150" s="16"/>
      <c r="BBR150" s="16"/>
      <c r="BBV150" s="16"/>
      <c r="BBZ150" s="16"/>
      <c r="BCD150" s="16"/>
      <c r="BCH150" s="16"/>
      <c r="BCL150" s="16"/>
      <c r="BCP150" s="16"/>
      <c r="BCT150" s="16"/>
      <c r="BCX150" s="16"/>
      <c r="BDB150" s="16"/>
      <c r="BDF150" s="16"/>
      <c r="BDJ150" s="16"/>
      <c r="BDN150" s="16"/>
      <c r="BDR150" s="16"/>
      <c r="BDV150" s="16"/>
      <c r="BDZ150" s="16"/>
      <c r="BED150" s="16"/>
      <c r="BEH150" s="16"/>
      <c r="BEL150" s="16"/>
      <c r="BEP150" s="16"/>
      <c r="BET150" s="16"/>
      <c r="BEX150" s="16"/>
      <c r="BFB150" s="16"/>
      <c r="BFF150" s="16"/>
      <c r="BFJ150" s="16"/>
      <c r="BFN150" s="16"/>
      <c r="BFR150" s="16"/>
      <c r="BFV150" s="16"/>
      <c r="BFZ150" s="16"/>
      <c r="BGD150" s="16"/>
      <c r="BGH150" s="16"/>
      <c r="BGL150" s="16"/>
      <c r="BGP150" s="16"/>
      <c r="BGT150" s="16"/>
      <c r="BGX150" s="16"/>
      <c r="BHB150" s="16"/>
      <c r="BHF150" s="16"/>
      <c r="BHJ150" s="16"/>
      <c r="BHN150" s="16"/>
      <c r="BHR150" s="16"/>
      <c r="BHV150" s="16"/>
      <c r="BHZ150" s="16"/>
      <c r="BID150" s="16"/>
      <c r="BIH150" s="16"/>
      <c r="BIL150" s="16"/>
      <c r="BIP150" s="16"/>
      <c r="BIT150" s="16"/>
      <c r="BIX150" s="16"/>
      <c r="BJB150" s="16"/>
      <c r="BJF150" s="16"/>
      <c r="BJJ150" s="16"/>
      <c r="BJN150" s="16"/>
      <c r="BJR150" s="16"/>
      <c r="BJV150" s="16"/>
      <c r="BJZ150" s="16"/>
      <c r="BKD150" s="16"/>
      <c r="BKH150" s="16"/>
      <c r="BKL150" s="16"/>
      <c r="BKP150" s="16"/>
      <c r="BKT150" s="16"/>
      <c r="BKX150" s="16"/>
      <c r="BLB150" s="16"/>
      <c r="BLF150" s="16"/>
      <c r="BLJ150" s="16"/>
      <c r="BLN150" s="16"/>
      <c r="BLR150" s="16"/>
      <c r="BLV150" s="16"/>
      <c r="BLZ150" s="16"/>
      <c r="BMD150" s="16"/>
      <c r="BMH150" s="16"/>
      <c r="BML150" s="16"/>
      <c r="BMP150" s="16"/>
      <c r="BMT150" s="16"/>
      <c r="BMX150" s="16"/>
      <c r="BNB150" s="16"/>
      <c r="BNF150" s="16"/>
      <c r="BNJ150" s="16"/>
      <c r="BNN150" s="16"/>
      <c r="BNR150" s="16"/>
      <c r="BNV150" s="16"/>
      <c r="BNZ150" s="16"/>
      <c r="BOD150" s="16"/>
      <c r="BOH150" s="16"/>
      <c r="BOL150" s="16"/>
      <c r="BOP150" s="16"/>
      <c r="BOT150" s="16"/>
      <c r="BOX150" s="16"/>
      <c r="BPB150" s="16"/>
      <c r="BPF150" s="16"/>
      <c r="BPJ150" s="16"/>
      <c r="BPN150" s="16"/>
      <c r="BPR150" s="16"/>
      <c r="BPV150" s="16"/>
      <c r="BPZ150" s="16"/>
      <c r="BQD150" s="16"/>
      <c r="BQH150" s="16"/>
      <c r="BQL150" s="16"/>
      <c r="BQP150" s="16"/>
      <c r="BQT150" s="16"/>
      <c r="BQX150" s="16"/>
      <c r="BRB150" s="16"/>
      <c r="BRF150" s="16"/>
      <c r="BRJ150" s="16"/>
      <c r="BRN150" s="16"/>
      <c r="BRR150" s="16"/>
      <c r="BRV150" s="16"/>
      <c r="BRZ150" s="16"/>
      <c r="BSD150" s="16"/>
      <c r="BSH150" s="16"/>
      <c r="BSL150" s="16"/>
      <c r="BSP150" s="16"/>
      <c r="BST150" s="16"/>
      <c r="BSX150" s="16"/>
      <c r="BTB150" s="16"/>
      <c r="BTF150" s="16"/>
      <c r="BTJ150" s="16"/>
      <c r="BTN150" s="16"/>
      <c r="BTR150" s="16"/>
      <c r="BTV150" s="16"/>
      <c r="BTZ150" s="16"/>
      <c r="BUD150" s="16"/>
      <c r="BUH150" s="16"/>
      <c r="BUL150" s="16"/>
      <c r="BUP150" s="16"/>
      <c r="BUT150" s="16"/>
      <c r="BUX150" s="16"/>
      <c r="BVB150" s="16"/>
      <c r="BVF150" s="16"/>
      <c r="BVJ150" s="16"/>
      <c r="BVN150" s="16"/>
      <c r="BVR150" s="16"/>
      <c r="BVV150" s="16"/>
      <c r="BVZ150" s="16"/>
      <c r="BWD150" s="16"/>
      <c r="BWH150" s="16"/>
      <c r="BWL150" s="16"/>
      <c r="BWP150" s="16"/>
      <c r="BWT150" s="16"/>
      <c r="BWX150" s="16"/>
      <c r="BXB150" s="16"/>
      <c r="BXF150" s="16"/>
      <c r="BXJ150" s="16"/>
      <c r="BXN150" s="16"/>
      <c r="BXR150" s="16"/>
      <c r="BXV150" s="16"/>
      <c r="BXZ150" s="16"/>
      <c r="BYD150" s="16"/>
      <c r="BYH150" s="16"/>
      <c r="BYL150" s="16"/>
      <c r="BYP150" s="16"/>
      <c r="BYT150" s="16"/>
      <c r="BYX150" s="16"/>
      <c r="BZB150" s="16"/>
      <c r="BZF150" s="16"/>
      <c r="BZJ150" s="16"/>
      <c r="BZN150" s="16"/>
      <c r="BZR150" s="16"/>
      <c r="BZV150" s="16"/>
      <c r="BZZ150" s="16"/>
      <c r="CAD150" s="16"/>
      <c r="CAH150" s="16"/>
      <c r="CAL150" s="16"/>
      <c r="CAP150" s="16"/>
      <c r="CAT150" s="16"/>
      <c r="CAX150" s="16"/>
      <c r="CBB150" s="16"/>
      <c r="CBF150" s="16"/>
      <c r="CBJ150" s="16"/>
      <c r="CBN150" s="16"/>
      <c r="CBR150" s="16"/>
      <c r="CBV150" s="16"/>
      <c r="CBZ150" s="16"/>
      <c r="CCD150" s="16"/>
      <c r="CCH150" s="16"/>
      <c r="CCL150" s="16"/>
      <c r="CCP150" s="16"/>
      <c r="CCT150" s="16"/>
      <c r="CCX150" s="16"/>
      <c r="CDB150" s="16"/>
      <c r="CDF150" s="16"/>
      <c r="CDJ150" s="16"/>
      <c r="CDN150" s="16"/>
      <c r="CDR150" s="16"/>
      <c r="CDV150" s="16"/>
      <c r="CDZ150" s="16"/>
      <c r="CED150" s="16"/>
      <c r="CEH150" s="16"/>
      <c r="CEL150" s="16"/>
      <c r="CEP150" s="16"/>
      <c r="CET150" s="16"/>
      <c r="CEX150" s="16"/>
      <c r="CFB150" s="16"/>
      <c r="CFF150" s="16"/>
      <c r="CFJ150" s="16"/>
      <c r="CFN150" s="16"/>
      <c r="CFR150" s="16"/>
      <c r="CFV150" s="16"/>
      <c r="CFZ150" s="16"/>
      <c r="CGD150" s="16"/>
      <c r="CGH150" s="16"/>
      <c r="CGL150" s="16"/>
      <c r="CGP150" s="16"/>
      <c r="CGT150" s="16"/>
      <c r="CGX150" s="16"/>
      <c r="CHB150" s="16"/>
      <c r="CHF150" s="16"/>
      <c r="CHJ150" s="16"/>
      <c r="CHN150" s="16"/>
      <c r="CHR150" s="16"/>
      <c r="CHV150" s="16"/>
      <c r="CHZ150" s="16"/>
      <c r="CID150" s="16"/>
      <c r="CIH150" s="16"/>
      <c r="CIL150" s="16"/>
      <c r="CIP150" s="16"/>
      <c r="CIT150" s="16"/>
      <c r="CIX150" s="16"/>
      <c r="CJB150" s="16"/>
      <c r="CJF150" s="16"/>
      <c r="CJJ150" s="16"/>
      <c r="CJN150" s="16"/>
      <c r="CJR150" s="16"/>
      <c r="CJV150" s="16"/>
      <c r="CJZ150" s="16"/>
      <c r="CKD150" s="16"/>
      <c r="CKH150" s="16"/>
      <c r="CKL150" s="16"/>
      <c r="CKP150" s="16"/>
      <c r="CKT150" s="16"/>
      <c r="CKX150" s="16"/>
      <c r="CLB150" s="16"/>
      <c r="CLF150" s="16"/>
      <c r="CLJ150" s="16"/>
      <c r="CLN150" s="16"/>
      <c r="CLR150" s="16"/>
      <c r="CLV150" s="16"/>
      <c r="CLZ150" s="16"/>
      <c r="CMD150" s="16"/>
      <c r="CMH150" s="16"/>
      <c r="CML150" s="16"/>
      <c r="CMP150" s="16"/>
      <c r="CMT150" s="16"/>
      <c r="CMX150" s="16"/>
      <c r="CNB150" s="16"/>
      <c r="CNF150" s="16"/>
      <c r="CNJ150" s="16"/>
      <c r="CNN150" s="16"/>
      <c r="CNR150" s="16"/>
      <c r="CNV150" s="16"/>
      <c r="CNZ150" s="16"/>
      <c r="COD150" s="16"/>
      <c r="COH150" s="16"/>
      <c r="COL150" s="16"/>
      <c r="COP150" s="16"/>
      <c r="COT150" s="16"/>
      <c r="COX150" s="16"/>
      <c r="CPB150" s="16"/>
      <c r="CPF150" s="16"/>
      <c r="CPJ150" s="16"/>
      <c r="CPN150" s="16"/>
      <c r="CPR150" s="16"/>
      <c r="CPV150" s="16"/>
      <c r="CPZ150" s="16"/>
      <c r="CQD150" s="16"/>
      <c r="CQH150" s="16"/>
      <c r="CQL150" s="16"/>
      <c r="CQP150" s="16"/>
      <c r="CQT150" s="16"/>
      <c r="CQX150" s="16"/>
      <c r="CRB150" s="16"/>
      <c r="CRF150" s="16"/>
      <c r="CRJ150" s="16"/>
      <c r="CRN150" s="16"/>
      <c r="CRR150" s="16"/>
      <c r="CRV150" s="16"/>
      <c r="CRZ150" s="16"/>
      <c r="CSD150" s="16"/>
      <c r="CSH150" s="16"/>
      <c r="CSL150" s="16"/>
      <c r="CSP150" s="16"/>
      <c r="CST150" s="16"/>
      <c r="CSX150" s="16"/>
      <c r="CTB150" s="16"/>
      <c r="CTF150" s="16"/>
      <c r="CTJ150" s="16"/>
      <c r="CTN150" s="16"/>
      <c r="CTR150" s="16"/>
      <c r="CTV150" s="16"/>
      <c r="CTZ150" s="16"/>
      <c r="CUD150" s="16"/>
      <c r="CUH150" s="16"/>
      <c r="CUL150" s="16"/>
      <c r="CUP150" s="16"/>
      <c r="CUT150" s="16"/>
      <c r="CUX150" s="16"/>
      <c r="CVB150" s="16"/>
      <c r="CVF150" s="16"/>
      <c r="CVJ150" s="16"/>
      <c r="CVN150" s="16"/>
      <c r="CVR150" s="16"/>
      <c r="CVV150" s="16"/>
      <c r="CVZ150" s="16"/>
      <c r="CWD150" s="16"/>
      <c r="CWH150" s="16"/>
      <c r="CWL150" s="16"/>
      <c r="CWP150" s="16"/>
      <c r="CWT150" s="16"/>
      <c r="CWX150" s="16"/>
      <c r="CXB150" s="16"/>
      <c r="CXF150" s="16"/>
      <c r="CXJ150" s="16"/>
      <c r="CXN150" s="16"/>
      <c r="CXR150" s="16"/>
      <c r="CXV150" s="16"/>
      <c r="CXZ150" s="16"/>
      <c r="CYD150" s="16"/>
      <c r="CYH150" s="16"/>
      <c r="CYL150" s="16"/>
      <c r="CYP150" s="16"/>
      <c r="CYT150" s="16"/>
      <c r="CYX150" s="16"/>
      <c r="CZB150" s="16"/>
      <c r="CZF150" s="16"/>
      <c r="CZJ150" s="16"/>
      <c r="CZN150" s="16"/>
      <c r="CZR150" s="16"/>
      <c r="CZV150" s="16"/>
      <c r="CZZ150" s="16"/>
      <c r="DAD150" s="16"/>
      <c r="DAH150" s="16"/>
      <c r="DAL150" s="16"/>
      <c r="DAP150" s="16"/>
      <c r="DAT150" s="16"/>
      <c r="DAX150" s="16"/>
      <c r="DBB150" s="16"/>
      <c r="DBF150" s="16"/>
      <c r="DBJ150" s="16"/>
      <c r="DBN150" s="16"/>
      <c r="DBR150" s="16"/>
      <c r="DBV150" s="16"/>
      <c r="DBZ150" s="16"/>
      <c r="DCD150" s="16"/>
      <c r="DCH150" s="16"/>
      <c r="DCL150" s="16"/>
      <c r="DCP150" s="16"/>
      <c r="DCT150" s="16"/>
      <c r="DCX150" s="16"/>
      <c r="DDB150" s="16"/>
      <c r="DDF150" s="16"/>
      <c r="DDJ150" s="16"/>
      <c r="DDN150" s="16"/>
      <c r="DDR150" s="16"/>
      <c r="DDV150" s="16"/>
      <c r="DDZ150" s="16"/>
      <c r="DED150" s="16"/>
      <c r="DEH150" s="16"/>
      <c r="DEL150" s="16"/>
      <c r="DEP150" s="16"/>
      <c r="DET150" s="16"/>
      <c r="DEX150" s="16"/>
      <c r="DFB150" s="16"/>
      <c r="DFF150" s="16"/>
      <c r="DFJ150" s="16"/>
      <c r="DFN150" s="16"/>
      <c r="DFR150" s="16"/>
      <c r="DFV150" s="16"/>
      <c r="DFZ150" s="16"/>
      <c r="DGD150" s="16"/>
      <c r="DGH150" s="16"/>
      <c r="DGL150" s="16"/>
      <c r="DGP150" s="16"/>
      <c r="DGT150" s="16"/>
      <c r="DGX150" s="16"/>
      <c r="DHB150" s="16"/>
      <c r="DHF150" s="16"/>
      <c r="DHJ150" s="16"/>
      <c r="DHN150" s="16"/>
      <c r="DHR150" s="16"/>
      <c r="DHV150" s="16"/>
      <c r="DHZ150" s="16"/>
      <c r="DID150" s="16"/>
      <c r="DIH150" s="16"/>
      <c r="DIL150" s="16"/>
      <c r="DIP150" s="16"/>
      <c r="DIT150" s="16"/>
      <c r="DIX150" s="16"/>
      <c r="DJB150" s="16"/>
      <c r="DJF150" s="16"/>
      <c r="DJJ150" s="16"/>
      <c r="DJN150" s="16"/>
      <c r="DJR150" s="16"/>
      <c r="DJV150" s="16"/>
      <c r="DJZ150" s="16"/>
      <c r="DKD150" s="16"/>
      <c r="DKH150" s="16"/>
      <c r="DKL150" s="16"/>
      <c r="DKP150" s="16"/>
      <c r="DKT150" s="16"/>
      <c r="DKX150" s="16"/>
      <c r="DLB150" s="16"/>
      <c r="DLF150" s="16"/>
      <c r="DLJ150" s="16"/>
      <c r="DLN150" s="16"/>
      <c r="DLR150" s="16"/>
      <c r="DLV150" s="16"/>
      <c r="DLZ150" s="16"/>
      <c r="DMD150" s="16"/>
      <c r="DMH150" s="16"/>
      <c r="DML150" s="16"/>
      <c r="DMP150" s="16"/>
      <c r="DMT150" s="16"/>
      <c r="DMX150" s="16"/>
      <c r="DNB150" s="16"/>
      <c r="DNF150" s="16"/>
      <c r="DNJ150" s="16"/>
      <c r="DNN150" s="16"/>
      <c r="DNR150" s="16"/>
      <c r="DNV150" s="16"/>
      <c r="DNZ150" s="16"/>
      <c r="DOD150" s="16"/>
      <c r="DOH150" s="16"/>
      <c r="DOL150" s="16"/>
      <c r="DOP150" s="16"/>
      <c r="DOT150" s="16"/>
      <c r="DOX150" s="16"/>
      <c r="DPB150" s="16"/>
      <c r="DPF150" s="16"/>
      <c r="DPJ150" s="16"/>
      <c r="DPN150" s="16"/>
      <c r="DPR150" s="16"/>
      <c r="DPV150" s="16"/>
      <c r="DPZ150" s="16"/>
      <c r="DQD150" s="16"/>
      <c r="DQH150" s="16"/>
      <c r="DQL150" s="16"/>
      <c r="DQP150" s="16"/>
      <c r="DQT150" s="16"/>
      <c r="DQX150" s="16"/>
      <c r="DRB150" s="16"/>
      <c r="DRF150" s="16"/>
      <c r="DRJ150" s="16"/>
      <c r="DRN150" s="16"/>
      <c r="DRR150" s="16"/>
      <c r="DRV150" s="16"/>
      <c r="DRZ150" s="16"/>
      <c r="DSD150" s="16"/>
      <c r="DSH150" s="16"/>
      <c r="DSL150" s="16"/>
      <c r="DSP150" s="16"/>
      <c r="DST150" s="16"/>
      <c r="DSX150" s="16"/>
      <c r="DTB150" s="16"/>
      <c r="DTF150" s="16"/>
      <c r="DTJ150" s="16"/>
      <c r="DTN150" s="16"/>
      <c r="DTR150" s="16"/>
      <c r="DTV150" s="16"/>
      <c r="DTZ150" s="16"/>
      <c r="DUD150" s="16"/>
      <c r="DUH150" s="16"/>
      <c r="DUL150" s="16"/>
      <c r="DUP150" s="16"/>
      <c r="DUT150" s="16"/>
      <c r="DUX150" s="16"/>
      <c r="DVB150" s="16"/>
      <c r="DVF150" s="16"/>
      <c r="DVJ150" s="16"/>
      <c r="DVN150" s="16"/>
      <c r="DVR150" s="16"/>
      <c r="DVV150" s="16"/>
      <c r="DVZ150" s="16"/>
      <c r="DWD150" s="16"/>
      <c r="DWH150" s="16"/>
      <c r="DWL150" s="16"/>
      <c r="DWP150" s="16"/>
      <c r="DWT150" s="16"/>
      <c r="DWX150" s="16"/>
      <c r="DXB150" s="16"/>
      <c r="DXF150" s="16"/>
      <c r="DXJ150" s="16"/>
      <c r="DXN150" s="16"/>
      <c r="DXR150" s="16"/>
      <c r="DXV150" s="16"/>
      <c r="DXZ150" s="16"/>
      <c r="DYD150" s="16"/>
      <c r="DYH150" s="16"/>
      <c r="DYL150" s="16"/>
      <c r="DYP150" s="16"/>
      <c r="DYT150" s="16"/>
      <c r="DYX150" s="16"/>
      <c r="DZB150" s="16"/>
      <c r="DZF150" s="16"/>
      <c r="DZJ150" s="16"/>
      <c r="DZN150" s="16"/>
      <c r="DZR150" s="16"/>
      <c r="DZV150" s="16"/>
      <c r="DZZ150" s="16"/>
      <c r="EAD150" s="16"/>
      <c r="EAH150" s="16"/>
      <c r="EAL150" s="16"/>
      <c r="EAP150" s="16"/>
      <c r="EAT150" s="16"/>
      <c r="EAX150" s="16"/>
      <c r="EBB150" s="16"/>
      <c r="EBF150" s="16"/>
      <c r="EBJ150" s="16"/>
      <c r="EBN150" s="16"/>
      <c r="EBR150" s="16"/>
      <c r="EBV150" s="16"/>
      <c r="EBZ150" s="16"/>
      <c r="ECD150" s="16"/>
      <c r="ECH150" s="16"/>
      <c r="ECL150" s="16"/>
      <c r="ECP150" s="16"/>
      <c r="ECT150" s="16"/>
      <c r="ECX150" s="16"/>
      <c r="EDB150" s="16"/>
      <c r="EDF150" s="16"/>
      <c r="EDJ150" s="16"/>
      <c r="EDN150" s="16"/>
      <c r="EDR150" s="16"/>
      <c r="EDV150" s="16"/>
      <c r="EDZ150" s="16"/>
      <c r="EED150" s="16"/>
      <c r="EEH150" s="16"/>
      <c r="EEL150" s="16"/>
      <c r="EEP150" s="16"/>
      <c r="EET150" s="16"/>
      <c r="EEX150" s="16"/>
      <c r="EFB150" s="16"/>
      <c r="EFF150" s="16"/>
      <c r="EFJ150" s="16"/>
      <c r="EFN150" s="16"/>
      <c r="EFR150" s="16"/>
      <c r="EFV150" s="16"/>
      <c r="EFZ150" s="16"/>
      <c r="EGD150" s="16"/>
      <c r="EGH150" s="16"/>
      <c r="EGL150" s="16"/>
      <c r="EGP150" s="16"/>
      <c r="EGT150" s="16"/>
      <c r="EGX150" s="16"/>
      <c r="EHB150" s="16"/>
      <c r="EHF150" s="16"/>
      <c r="EHJ150" s="16"/>
      <c r="EHN150" s="16"/>
      <c r="EHR150" s="16"/>
      <c r="EHV150" s="16"/>
      <c r="EHZ150" s="16"/>
      <c r="EID150" s="16"/>
      <c r="EIH150" s="16"/>
      <c r="EIL150" s="16"/>
      <c r="EIP150" s="16"/>
      <c r="EIT150" s="16"/>
      <c r="EIX150" s="16"/>
      <c r="EJB150" s="16"/>
      <c r="EJF150" s="16"/>
      <c r="EJJ150" s="16"/>
      <c r="EJN150" s="16"/>
      <c r="EJR150" s="16"/>
      <c r="EJV150" s="16"/>
      <c r="EJZ150" s="16"/>
      <c r="EKD150" s="16"/>
      <c r="EKH150" s="16"/>
      <c r="EKL150" s="16"/>
      <c r="EKP150" s="16"/>
      <c r="EKT150" s="16"/>
      <c r="EKX150" s="16"/>
      <c r="ELB150" s="16"/>
      <c r="ELF150" s="16"/>
      <c r="ELJ150" s="16"/>
      <c r="ELN150" s="16"/>
      <c r="ELR150" s="16"/>
      <c r="ELV150" s="16"/>
      <c r="ELZ150" s="16"/>
      <c r="EMD150" s="16"/>
      <c r="EMH150" s="16"/>
      <c r="EML150" s="16"/>
      <c r="EMP150" s="16"/>
      <c r="EMT150" s="16"/>
      <c r="EMX150" s="16"/>
      <c r="ENB150" s="16"/>
      <c r="ENF150" s="16"/>
      <c r="ENJ150" s="16"/>
      <c r="ENN150" s="16"/>
      <c r="ENR150" s="16"/>
      <c r="ENV150" s="16"/>
      <c r="ENZ150" s="16"/>
      <c r="EOD150" s="16"/>
      <c r="EOH150" s="16"/>
      <c r="EOL150" s="16"/>
      <c r="EOP150" s="16"/>
      <c r="EOT150" s="16"/>
      <c r="EOX150" s="16"/>
      <c r="EPB150" s="16"/>
      <c r="EPF150" s="16"/>
      <c r="EPJ150" s="16"/>
      <c r="EPN150" s="16"/>
      <c r="EPR150" s="16"/>
      <c r="EPV150" s="16"/>
      <c r="EPZ150" s="16"/>
      <c r="EQD150" s="16"/>
      <c r="EQH150" s="16"/>
      <c r="EQL150" s="16"/>
      <c r="EQP150" s="16"/>
      <c r="EQT150" s="16"/>
      <c r="EQX150" s="16"/>
      <c r="ERB150" s="16"/>
      <c r="ERF150" s="16"/>
      <c r="ERJ150" s="16"/>
      <c r="ERN150" s="16"/>
      <c r="ERR150" s="16"/>
      <c r="ERV150" s="16"/>
      <c r="ERZ150" s="16"/>
      <c r="ESD150" s="16"/>
      <c r="ESH150" s="16"/>
      <c r="ESL150" s="16"/>
      <c r="ESP150" s="16"/>
      <c r="EST150" s="16"/>
      <c r="ESX150" s="16"/>
      <c r="ETB150" s="16"/>
      <c r="ETF150" s="16"/>
      <c r="ETJ150" s="16"/>
      <c r="ETN150" s="16"/>
      <c r="ETR150" s="16"/>
      <c r="ETV150" s="16"/>
      <c r="ETZ150" s="16"/>
      <c r="EUD150" s="16"/>
      <c r="EUH150" s="16"/>
      <c r="EUL150" s="16"/>
      <c r="EUP150" s="16"/>
      <c r="EUT150" s="16"/>
      <c r="EUX150" s="16"/>
      <c r="EVB150" s="16"/>
      <c r="EVF150" s="16"/>
      <c r="EVJ150" s="16"/>
      <c r="EVN150" s="16"/>
      <c r="EVR150" s="16"/>
      <c r="EVV150" s="16"/>
      <c r="EVZ150" s="16"/>
      <c r="EWD150" s="16"/>
      <c r="EWH150" s="16"/>
      <c r="EWL150" s="16"/>
      <c r="EWP150" s="16"/>
      <c r="EWT150" s="16"/>
      <c r="EWX150" s="16"/>
      <c r="EXB150" s="16"/>
      <c r="EXF150" s="16"/>
      <c r="EXJ150" s="16"/>
      <c r="EXN150" s="16"/>
      <c r="EXR150" s="16"/>
      <c r="EXV150" s="16"/>
      <c r="EXZ150" s="16"/>
      <c r="EYD150" s="16"/>
      <c r="EYH150" s="16"/>
      <c r="EYL150" s="16"/>
      <c r="EYP150" s="16"/>
      <c r="EYT150" s="16"/>
      <c r="EYX150" s="16"/>
      <c r="EZB150" s="16"/>
      <c r="EZF150" s="16"/>
      <c r="EZJ150" s="16"/>
      <c r="EZN150" s="16"/>
      <c r="EZR150" s="16"/>
      <c r="EZV150" s="16"/>
      <c r="EZZ150" s="16"/>
      <c r="FAD150" s="16"/>
      <c r="FAH150" s="16"/>
      <c r="FAL150" s="16"/>
      <c r="FAP150" s="16"/>
      <c r="FAT150" s="16"/>
      <c r="FAX150" s="16"/>
      <c r="FBB150" s="16"/>
      <c r="FBF150" s="16"/>
      <c r="FBJ150" s="16"/>
      <c r="FBN150" s="16"/>
      <c r="FBR150" s="16"/>
      <c r="FBV150" s="16"/>
      <c r="FBZ150" s="16"/>
      <c r="FCD150" s="16"/>
      <c r="FCH150" s="16"/>
      <c r="FCL150" s="16"/>
      <c r="FCP150" s="16"/>
      <c r="FCT150" s="16"/>
      <c r="FCX150" s="16"/>
      <c r="FDB150" s="16"/>
      <c r="FDF150" s="16"/>
      <c r="FDJ150" s="16"/>
      <c r="FDN150" s="16"/>
      <c r="FDR150" s="16"/>
      <c r="FDV150" s="16"/>
      <c r="FDZ150" s="16"/>
      <c r="FED150" s="16"/>
      <c r="FEH150" s="16"/>
      <c r="FEL150" s="16"/>
      <c r="FEP150" s="16"/>
      <c r="FET150" s="16"/>
      <c r="FEX150" s="16"/>
      <c r="FFB150" s="16"/>
      <c r="FFF150" s="16"/>
      <c r="FFJ150" s="16"/>
      <c r="FFN150" s="16"/>
      <c r="FFR150" s="16"/>
      <c r="FFV150" s="16"/>
      <c r="FFZ150" s="16"/>
      <c r="FGD150" s="16"/>
      <c r="FGH150" s="16"/>
      <c r="FGL150" s="16"/>
      <c r="FGP150" s="16"/>
      <c r="FGT150" s="16"/>
      <c r="FGX150" s="16"/>
      <c r="FHB150" s="16"/>
      <c r="FHF150" s="16"/>
      <c r="FHJ150" s="16"/>
      <c r="FHN150" s="16"/>
      <c r="FHR150" s="16"/>
      <c r="FHV150" s="16"/>
      <c r="FHZ150" s="16"/>
      <c r="FID150" s="16"/>
      <c r="FIH150" s="16"/>
      <c r="FIL150" s="16"/>
      <c r="FIP150" s="16"/>
      <c r="FIT150" s="16"/>
      <c r="FIX150" s="16"/>
      <c r="FJB150" s="16"/>
      <c r="FJF150" s="16"/>
      <c r="FJJ150" s="16"/>
      <c r="FJN150" s="16"/>
      <c r="FJR150" s="16"/>
      <c r="FJV150" s="16"/>
      <c r="FJZ150" s="16"/>
      <c r="FKD150" s="16"/>
      <c r="FKH150" s="16"/>
      <c r="FKL150" s="16"/>
      <c r="FKP150" s="16"/>
      <c r="FKT150" s="16"/>
      <c r="FKX150" s="16"/>
      <c r="FLB150" s="16"/>
      <c r="FLF150" s="16"/>
      <c r="FLJ150" s="16"/>
      <c r="FLN150" s="16"/>
      <c r="FLR150" s="16"/>
      <c r="FLV150" s="16"/>
      <c r="FLZ150" s="16"/>
      <c r="FMD150" s="16"/>
      <c r="FMH150" s="16"/>
      <c r="FML150" s="16"/>
      <c r="FMP150" s="16"/>
      <c r="FMT150" s="16"/>
      <c r="FMX150" s="16"/>
      <c r="FNB150" s="16"/>
      <c r="FNF150" s="16"/>
      <c r="FNJ150" s="16"/>
      <c r="FNN150" s="16"/>
      <c r="FNR150" s="16"/>
      <c r="FNV150" s="16"/>
      <c r="FNZ150" s="16"/>
      <c r="FOD150" s="16"/>
      <c r="FOH150" s="16"/>
      <c r="FOL150" s="16"/>
      <c r="FOP150" s="16"/>
      <c r="FOT150" s="16"/>
      <c r="FOX150" s="16"/>
      <c r="FPB150" s="16"/>
      <c r="FPF150" s="16"/>
      <c r="FPJ150" s="16"/>
      <c r="FPN150" s="16"/>
      <c r="FPR150" s="16"/>
      <c r="FPV150" s="16"/>
      <c r="FPZ150" s="16"/>
      <c r="FQD150" s="16"/>
      <c r="FQH150" s="16"/>
      <c r="FQL150" s="16"/>
      <c r="FQP150" s="16"/>
      <c r="FQT150" s="16"/>
      <c r="FQX150" s="16"/>
      <c r="FRB150" s="16"/>
      <c r="FRF150" s="16"/>
      <c r="FRJ150" s="16"/>
      <c r="FRN150" s="16"/>
      <c r="FRR150" s="16"/>
      <c r="FRV150" s="16"/>
      <c r="FRZ150" s="16"/>
      <c r="FSD150" s="16"/>
      <c r="FSH150" s="16"/>
      <c r="FSL150" s="16"/>
      <c r="FSP150" s="16"/>
      <c r="FST150" s="16"/>
      <c r="FSX150" s="16"/>
      <c r="FTB150" s="16"/>
      <c r="FTF150" s="16"/>
      <c r="FTJ150" s="16"/>
      <c r="FTN150" s="16"/>
      <c r="FTR150" s="16"/>
      <c r="FTV150" s="16"/>
      <c r="FTZ150" s="16"/>
      <c r="FUD150" s="16"/>
      <c r="FUH150" s="16"/>
      <c r="FUL150" s="16"/>
      <c r="FUP150" s="16"/>
      <c r="FUT150" s="16"/>
      <c r="FUX150" s="16"/>
      <c r="FVB150" s="16"/>
      <c r="FVF150" s="16"/>
      <c r="FVJ150" s="16"/>
      <c r="FVN150" s="16"/>
      <c r="FVR150" s="16"/>
      <c r="FVV150" s="16"/>
      <c r="FVZ150" s="16"/>
      <c r="FWD150" s="16"/>
      <c r="FWH150" s="16"/>
      <c r="FWL150" s="16"/>
      <c r="FWP150" s="16"/>
      <c r="FWT150" s="16"/>
      <c r="FWX150" s="16"/>
      <c r="FXB150" s="16"/>
      <c r="FXF150" s="16"/>
      <c r="FXJ150" s="16"/>
      <c r="FXN150" s="16"/>
      <c r="FXR150" s="16"/>
      <c r="FXV150" s="16"/>
      <c r="FXZ150" s="16"/>
      <c r="FYD150" s="16"/>
      <c r="FYH150" s="16"/>
      <c r="FYL150" s="16"/>
      <c r="FYP150" s="16"/>
      <c r="FYT150" s="16"/>
      <c r="FYX150" s="16"/>
      <c r="FZB150" s="16"/>
      <c r="FZF150" s="16"/>
      <c r="FZJ150" s="16"/>
      <c r="FZN150" s="16"/>
      <c r="FZR150" s="16"/>
      <c r="FZV150" s="16"/>
      <c r="FZZ150" s="16"/>
      <c r="GAD150" s="16"/>
      <c r="GAH150" s="16"/>
      <c r="GAL150" s="16"/>
      <c r="GAP150" s="16"/>
      <c r="GAT150" s="16"/>
      <c r="GAX150" s="16"/>
      <c r="GBB150" s="16"/>
      <c r="GBF150" s="16"/>
      <c r="GBJ150" s="16"/>
      <c r="GBN150" s="16"/>
      <c r="GBR150" s="16"/>
      <c r="GBV150" s="16"/>
      <c r="GBZ150" s="16"/>
      <c r="GCD150" s="16"/>
      <c r="GCH150" s="16"/>
      <c r="GCL150" s="16"/>
      <c r="GCP150" s="16"/>
      <c r="GCT150" s="16"/>
      <c r="GCX150" s="16"/>
      <c r="GDB150" s="16"/>
      <c r="GDF150" s="16"/>
      <c r="GDJ150" s="16"/>
      <c r="GDN150" s="16"/>
      <c r="GDR150" s="16"/>
      <c r="GDV150" s="16"/>
      <c r="GDZ150" s="16"/>
      <c r="GED150" s="16"/>
      <c r="GEH150" s="16"/>
      <c r="GEL150" s="16"/>
      <c r="GEP150" s="16"/>
      <c r="GET150" s="16"/>
      <c r="GEX150" s="16"/>
      <c r="GFB150" s="16"/>
      <c r="GFF150" s="16"/>
      <c r="GFJ150" s="16"/>
      <c r="GFN150" s="16"/>
      <c r="GFR150" s="16"/>
      <c r="GFV150" s="16"/>
      <c r="GFZ150" s="16"/>
      <c r="GGD150" s="16"/>
      <c r="GGH150" s="16"/>
      <c r="GGL150" s="16"/>
      <c r="GGP150" s="16"/>
      <c r="GGT150" s="16"/>
      <c r="GGX150" s="16"/>
      <c r="GHB150" s="16"/>
      <c r="GHF150" s="16"/>
      <c r="GHJ150" s="16"/>
      <c r="GHN150" s="16"/>
      <c r="GHR150" s="16"/>
      <c r="GHV150" s="16"/>
      <c r="GHZ150" s="16"/>
      <c r="GID150" s="16"/>
      <c r="GIH150" s="16"/>
      <c r="GIL150" s="16"/>
      <c r="GIP150" s="16"/>
      <c r="GIT150" s="16"/>
      <c r="GIX150" s="16"/>
      <c r="GJB150" s="16"/>
      <c r="GJF150" s="16"/>
      <c r="GJJ150" s="16"/>
      <c r="GJN150" s="16"/>
      <c r="GJR150" s="16"/>
      <c r="GJV150" s="16"/>
      <c r="GJZ150" s="16"/>
      <c r="GKD150" s="16"/>
      <c r="GKH150" s="16"/>
      <c r="GKL150" s="16"/>
      <c r="GKP150" s="16"/>
      <c r="GKT150" s="16"/>
      <c r="GKX150" s="16"/>
      <c r="GLB150" s="16"/>
      <c r="GLF150" s="16"/>
      <c r="GLJ150" s="16"/>
      <c r="GLN150" s="16"/>
      <c r="GLR150" s="16"/>
      <c r="GLV150" s="16"/>
      <c r="GLZ150" s="16"/>
      <c r="GMD150" s="16"/>
      <c r="GMH150" s="16"/>
      <c r="GML150" s="16"/>
      <c r="GMP150" s="16"/>
      <c r="GMT150" s="16"/>
      <c r="GMX150" s="16"/>
      <c r="GNB150" s="16"/>
      <c r="GNF150" s="16"/>
      <c r="GNJ150" s="16"/>
      <c r="GNN150" s="16"/>
      <c r="GNR150" s="16"/>
      <c r="GNV150" s="16"/>
      <c r="GNZ150" s="16"/>
      <c r="GOD150" s="16"/>
      <c r="GOH150" s="16"/>
      <c r="GOL150" s="16"/>
      <c r="GOP150" s="16"/>
      <c r="GOT150" s="16"/>
      <c r="GOX150" s="16"/>
      <c r="GPB150" s="16"/>
      <c r="GPF150" s="16"/>
      <c r="GPJ150" s="16"/>
      <c r="GPN150" s="16"/>
      <c r="GPR150" s="16"/>
      <c r="GPV150" s="16"/>
      <c r="GPZ150" s="16"/>
      <c r="GQD150" s="16"/>
      <c r="GQH150" s="16"/>
      <c r="GQL150" s="16"/>
      <c r="GQP150" s="16"/>
      <c r="GQT150" s="16"/>
      <c r="GQX150" s="16"/>
      <c r="GRB150" s="16"/>
      <c r="GRF150" s="16"/>
      <c r="GRJ150" s="16"/>
      <c r="GRN150" s="16"/>
      <c r="GRR150" s="16"/>
      <c r="GRV150" s="16"/>
      <c r="GRZ150" s="16"/>
      <c r="GSD150" s="16"/>
      <c r="GSH150" s="16"/>
      <c r="GSL150" s="16"/>
      <c r="GSP150" s="16"/>
      <c r="GST150" s="16"/>
      <c r="GSX150" s="16"/>
      <c r="GTB150" s="16"/>
      <c r="GTF150" s="16"/>
      <c r="GTJ150" s="16"/>
      <c r="GTN150" s="16"/>
      <c r="GTR150" s="16"/>
      <c r="GTV150" s="16"/>
      <c r="GTZ150" s="16"/>
      <c r="GUD150" s="16"/>
      <c r="GUH150" s="16"/>
      <c r="GUL150" s="16"/>
      <c r="GUP150" s="16"/>
      <c r="GUT150" s="16"/>
      <c r="GUX150" s="16"/>
      <c r="GVB150" s="16"/>
      <c r="GVF150" s="16"/>
      <c r="GVJ150" s="16"/>
      <c r="GVN150" s="16"/>
      <c r="GVR150" s="16"/>
      <c r="GVV150" s="16"/>
      <c r="GVZ150" s="16"/>
      <c r="GWD150" s="16"/>
      <c r="GWH150" s="16"/>
      <c r="GWL150" s="16"/>
      <c r="GWP150" s="16"/>
      <c r="GWT150" s="16"/>
      <c r="GWX150" s="16"/>
      <c r="GXB150" s="16"/>
      <c r="GXF150" s="16"/>
      <c r="GXJ150" s="16"/>
      <c r="GXN150" s="16"/>
      <c r="GXR150" s="16"/>
      <c r="GXV150" s="16"/>
      <c r="GXZ150" s="16"/>
      <c r="GYD150" s="16"/>
      <c r="GYH150" s="16"/>
      <c r="GYL150" s="16"/>
      <c r="GYP150" s="16"/>
      <c r="GYT150" s="16"/>
      <c r="GYX150" s="16"/>
      <c r="GZB150" s="16"/>
      <c r="GZF150" s="16"/>
      <c r="GZJ150" s="16"/>
      <c r="GZN150" s="16"/>
      <c r="GZR150" s="16"/>
      <c r="GZV150" s="16"/>
      <c r="GZZ150" s="16"/>
      <c r="HAD150" s="16"/>
      <c r="HAH150" s="16"/>
      <c r="HAL150" s="16"/>
      <c r="HAP150" s="16"/>
      <c r="HAT150" s="16"/>
      <c r="HAX150" s="16"/>
      <c r="HBB150" s="16"/>
      <c r="HBF150" s="16"/>
      <c r="HBJ150" s="16"/>
      <c r="HBN150" s="16"/>
      <c r="HBR150" s="16"/>
      <c r="HBV150" s="16"/>
      <c r="HBZ150" s="16"/>
      <c r="HCD150" s="16"/>
      <c r="HCH150" s="16"/>
      <c r="HCL150" s="16"/>
      <c r="HCP150" s="16"/>
      <c r="HCT150" s="16"/>
      <c r="HCX150" s="16"/>
      <c r="HDB150" s="16"/>
      <c r="HDF150" s="16"/>
      <c r="HDJ150" s="16"/>
      <c r="HDN150" s="16"/>
      <c r="HDR150" s="16"/>
      <c r="HDV150" s="16"/>
      <c r="HDZ150" s="16"/>
      <c r="HED150" s="16"/>
      <c r="HEH150" s="16"/>
      <c r="HEL150" s="16"/>
      <c r="HEP150" s="16"/>
      <c r="HET150" s="16"/>
      <c r="HEX150" s="16"/>
      <c r="HFB150" s="16"/>
      <c r="HFF150" s="16"/>
      <c r="HFJ150" s="16"/>
      <c r="HFN150" s="16"/>
      <c r="HFR150" s="16"/>
      <c r="HFV150" s="16"/>
      <c r="HFZ150" s="16"/>
      <c r="HGD150" s="16"/>
      <c r="HGH150" s="16"/>
      <c r="HGL150" s="16"/>
      <c r="HGP150" s="16"/>
      <c r="HGT150" s="16"/>
      <c r="HGX150" s="16"/>
      <c r="HHB150" s="16"/>
      <c r="HHF150" s="16"/>
      <c r="HHJ150" s="16"/>
      <c r="HHN150" s="16"/>
      <c r="HHR150" s="16"/>
      <c r="HHV150" s="16"/>
      <c r="HHZ150" s="16"/>
      <c r="HID150" s="16"/>
      <c r="HIH150" s="16"/>
      <c r="HIL150" s="16"/>
      <c r="HIP150" s="16"/>
      <c r="HIT150" s="16"/>
      <c r="HIX150" s="16"/>
      <c r="HJB150" s="16"/>
      <c r="HJF150" s="16"/>
      <c r="HJJ150" s="16"/>
      <c r="HJN150" s="16"/>
      <c r="HJR150" s="16"/>
      <c r="HJV150" s="16"/>
      <c r="HJZ150" s="16"/>
      <c r="HKD150" s="16"/>
      <c r="HKH150" s="16"/>
      <c r="HKL150" s="16"/>
      <c r="HKP150" s="16"/>
      <c r="HKT150" s="16"/>
      <c r="HKX150" s="16"/>
      <c r="HLB150" s="16"/>
      <c r="HLF150" s="16"/>
      <c r="HLJ150" s="16"/>
      <c r="HLN150" s="16"/>
      <c r="HLR150" s="16"/>
      <c r="HLV150" s="16"/>
      <c r="HLZ150" s="16"/>
      <c r="HMD150" s="16"/>
      <c r="HMH150" s="16"/>
      <c r="HML150" s="16"/>
      <c r="HMP150" s="16"/>
      <c r="HMT150" s="16"/>
      <c r="HMX150" s="16"/>
      <c r="HNB150" s="16"/>
      <c r="HNF150" s="16"/>
      <c r="HNJ150" s="16"/>
      <c r="HNN150" s="16"/>
      <c r="HNR150" s="16"/>
      <c r="HNV150" s="16"/>
      <c r="HNZ150" s="16"/>
      <c r="HOD150" s="16"/>
      <c r="HOH150" s="16"/>
      <c r="HOL150" s="16"/>
      <c r="HOP150" s="16"/>
      <c r="HOT150" s="16"/>
      <c r="HOX150" s="16"/>
      <c r="HPB150" s="16"/>
      <c r="HPF150" s="16"/>
      <c r="HPJ150" s="16"/>
      <c r="HPN150" s="16"/>
      <c r="HPR150" s="16"/>
      <c r="HPV150" s="16"/>
      <c r="HPZ150" s="16"/>
      <c r="HQD150" s="16"/>
      <c r="HQH150" s="16"/>
      <c r="HQL150" s="16"/>
      <c r="HQP150" s="16"/>
      <c r="HQT150" s="16"/>
      <c r="HQX150" s="16"/>
      <c r="HRB150" s="16"/>
      <c r="HRF150" s="16"/>
      <c r="HRJ150" s="16"/>
      <c r="HRN150" s="16"/>
      <c r="HRR150" s="16"/>
      <c r="HRV150" s="16"/>
      <c r="HRZ150" s="16"/>
      <c r="HSD150" s="16"/>
      <c r="HSH150" s="16"/>
      <c r="HSL150" s="16"/>
      <c r="HSP150" s="16"/>
      <c r="HST150" s="16"/>
      <c r="HSX150" s="16"/>
      <c r="HTB150" s="16"/>
      <c r="HTF150" s="16"/>
      <c r="HTJ150" s="16"/>
      <c r="HTN150" s="16"/>
      <c r="HTR150" s="16"/>
      <c r="HTV150" s="16"/>
      <c r="HTZ150" s="16"/>
      <c r="HUD150" s="16"/>
      <c r="HUH150" s="16"/>
      <c r="HUL150" s="16"/>
      <c r="HUP150" s="16"/>
      <c r="HUT150" s="16"/>
      <c r="HUX150" s="16"/>
      <c r="HVB150" s="16"/>
      <c r="HVF150" s="16"/>
      <c r="HVJ150" s="16"/>
      <c r="HVN150" s="16"/>
      <c r="HVR150" s="16"/>
      <c r="HVV150" s="16"/>
      <c r="HVZ150" s="16"/>
      <c r="HWD150" s="16"/>
      <c r="HWH150" s="16"/>
      <c r="HWL150" s="16"/>
      <c r="HWP150" s="16"/>
      <c r="HWT150" s="16"/>
      <c r="HWX150" s="16"/>
      <c r="HXB150" s="16"/>
      <c r="HXF150" s="16"/>
      <c r="HXJ150" s="16"/>
      <c r="HXN150" s="16"/>
      <c r="HXR150" s="16"/>
      <c r="HXV150" s="16"/>
      <c r="HXZ150" s="16"/>
      <c r="HYD150" s="16"/>
      <c r="HYH150" s="16"/>
      <c r="HYL150" s="16"/>
      <c r="HYP150" s="16"/>
      <c r="HYT150" s="16"/>
      <c r="HYX150" s="16"/>
      <c r="HZB150" s="16"/>
      <c r="HZF150" s="16"/>
      <c r="HZJ150" s="16"/>
      <c r="HZN150" s="16"/>
      <c r="HZR150" s="16"/>
      <c r="HZV150" s="16"/>
      <c r="HZZ150" s="16"/>
      <c r="IAD150" s="16"/>
      <c r="IAH150" s="16"/>
      <c r="IAL150" s="16"/>
      <c r="IAP150" s="16"/>
      <c r="IAT150" s="16"/>
      <c r="IAX150" s="16"/>
      <c r="IBB150" s="16"/>
      <c r="IBF150" s="16"/>
      <c r="IBJ150" s="16"/>
      <c r="IBN150" s="16"/>
      <c r="IBR150" s="16"/>
      <c r="IBV150" s="16"/>
      <c r="IBZ150" s="16"/>
      <c r="ICD150" s="16"/>
      <c r="ICH150" s="16"/>
      <c r="ICL150" s="16"/>
      <c r="ICP150" s="16"/>
      <c r="ICT150" s="16"/>
      <c r="ICX150" s="16"/>
      <c r="IDB150" s="16"/>
      <c r="IDF150" s="16"/>
      <c r="IDJ150" s="16"/>
      <c r="IDN150" s="16"/>
      <c r="IDR150" s="16"/>
      <c r="IDV150" s="16"/>
      <c r="IDZ150" s="16"/>
      <c r="IED150" s="16"/>
      <c r="IEH150" s="16"/>
      <c r="IEL150" s="16"/>
      <c r="IEP150" s="16"/>
      <c r="IET150" s="16"/>
      <c r="IEX150" s="16"/>
      <c r="IFB150" s="16"/>
      <c r="IFF150" s="16"/>
      <c r="IFJ150" s="16"/>
      <c r="IFN150" s="16"/>
      <c r="IFR150" s="16"/>
      <c r="IFV150" s="16"/>
      <c r="IFZ150" s="16"/>
      <c r="IGD150" s="16"/>
      <c r="IGH150" s="16"/>
      <c r="IGL150" s="16"/>
      <c r="IGP150" s="16"/>
      <c r="IGT150" s="16"/>
      <c r="IGX150" s="16"/>
      <c r="IHB150" s="16"/>
      <c r="IHF150" s="16"/>
      <c r="IHJ150" s="16"/>
      <c r="IHN150" s="16"/>
      <c r="IHR150" s="16"/>
      <c r="IHV150" s="16"/>
      <c r="IHZ150" s="16"/>
      <c r="IID150" s="16"/>
      <c r="IIH150" s="16"/>
      <c r="IIL150" s="16"/>
      <c r="IIP150" s="16"/>
      <c r="IIT150" s="16"/>
      <c r="IIX150" s="16"/>
      <c r="IJB150" s="16"/>
      <c r="IJF150" s="16"/>
      <c r="IJJ150" s="16"/>
      <c r="IJN150" s="16"/>
      <c r="IJR150" s="16"/>
      <c r="IJV150" s="16"/>
      <c r="IJZ150" s="16"/>
      <c r="IKD150" s="16"/>
      <c r="IKH150" s="16"/>
      <c r="IKL150" s="16"/>
      <c r="IKP150" s="16"/>
      <c r="IKT150" s="16"/>
      <c r="IKX150" s="16"/>
      <c r="ILB150" s="16"/>
      <c r="ILF150" s="16"/>
      <c r="ILJ150" s="16"/>
      <c r="ILN150" s="16"/>
      <c r="ILR150" s="16"/>
      <c r="ILV150" s="16"/>
      <c r="ILZ150" s="16"/>
      <c r="IMD150" s="16"/>
      <c r="IMH150" s="16"/>
      <c r="IML150" s="16"/>
      <c r="IMP150" s="16"/>
      <c r="IMT150" s="16"/>
      <c r="IMX150" s="16"/>
      <c r="INB150" s="16"/>
      <c r="INF150" s="16"/>
      <c r="INJ150" s="16"/>
      <c r="INN150" s="16"/>
      <c r="INR150" s="16"/>
      <c r="INV150" s="16"/>
      <c r="INZ150" s="16"/>
      <c r="IOD150" s="16"/>
      <c r="IOH150" s="16"/>
      <c r="IOL150" s="16"/>
      <c r="IOP150" s="16"/>
      <c r="IOT150" s="16"/>
      <c r="IOX150" s="16"/>
      <c r="IPB150" s="16"/>
      <c r="IPF150" s="16"/>
      <c r="IPJ150" s="16"/>
      <c r="IPN150" s="16"/>
      <c r="IPR150" s="16"/>
      <c r="IPV150" s="16"/>
      <c r="IPZ150" s="16"/>
      <c r="IQD150" s="16"/>
      <c r="IQH150" s="16"/>
      <c r="IQL150" s="16"/>
      <c r="IQP150" s="16"/>
      <c r="IQT150" s="16"/>
      <c r="IQX150" s="16"/>
      <c r="IRB150" s="16"/>
      <c r="IRF150" s="16"/>
      <c r="IRJ150" s="16"/>
      <c r="IRN150" s="16"/>
      <c r="IRR150" s="16"/>
      <c r="IRV150" s="16"/>
      <c r="IRZ150" s="16"/>
      <c r="ISD150" s="16"/>
      <c r="ISH150" s="16"/>
      <c r="ISL150" s="16"/>
      <c r="ISP150" s="16"/>
      <c r="IST150" s="16"/>
      <c r="ISX150" s="16"/>
      <c r="ITB150" s="16"/>
      <c r="ITF150" s="16"/>
      <c r="ITJ150" s="16"/>
      <c r="ITN150" s="16"/>
      <c r="ITR150" s="16"/>
      <c r="ITV150" s="16"/>
      <c r="ITZ150" s="16"/>
      <c r="IUD150" s="16"/>
      <c r="IUH150" s="16"/>
      <c r="IUL150" s="16"/>
      <c r="IUP150" s="16"/>
      <c r="IUT150" s="16"/>
      <c r="IUX150" s="16"/>
      <c r="IVB150" s="16"/>
      <c r="IVF150" s="16"/>
      <c r="IVJ150" s="16"/>
      <c r="IVN150" s="16"/>
      <c r="IVR150" s="16"/>
      <c r="IVV150" s="16"/>
      <c r="IVZ150" s="16"/>
      <c r="IWD150" s="16"/>
      <c r="IWH150" s="16"/>
      <c r="IWL150" s="16"/>
      <c r="IWP150" s="16"/>
      <c r="IWT150" s="16"/>
      <c r="IWX150" s="16"/>
      <c r="IXB150" s="16"/>
      <c r="IXF150" s="16"/>
      <c r="IXJ150" s="16"/>
      <c r="IXN150" s="16"/>
      <c r="IXR150" s="16"/>
      <c r="IXV150" s="16"/>
      <c r="IXZ150" s="16"/>
      <c r="IYD150" s="16"/>
      <c r="IYH150" s="16"/>
      <c r="IYL150" s="16"/>
      <c r="IYP150" s="16"/>
      <c r="IYT150" s="16"/>
      <c r="IYX150" s="16"/>
      <c r="IZB150" s="16"/>
      <c r="IZF150" s="16"/>
      <c r="IZJ150" s="16"/>
      <c r="IZN150" s="16"/>
      <c r="IZR150" s="16"/>
      <c r="IZV150" s="16"/>
      <c r="IZZ150" s="16"/>
      <c r="JAD150" s="16"/>
      <c r="JAH150" s="16"/>
      <c r="JAL150" s="16"/>
      <c r="JAP150" s="16"/>
      <c r="JAT150" s="16"/>
      <c r="JAX150" s="16"/>
      <c r="JBB150" s="16"/>
      <c r="JBF150" s="16"/>
      <c r="JBJ150" s="16"/>
      <c r="JBN150" s="16"/>
      <c r="JBR150" s="16"/>
      <c r="JBV150" s="16"/>
      <c r="JBZ150" s="16"/>
      <c r="JCD150" s="16"/>
      <c r="JCH150" s="16"/>
      <c r="JCL150" s="16"/>
      <c r="JCP150" s="16"/>
      <c r="JCT150" s="16"/>
      <c r="JCX150" s="16"/>
      <c r="JDB150" s="16"/>
      <c r="JDF150" s="16"/>
      <c r="JDJ150" s="16"/>
      <c r="JDN150" s="16"/>
      <c r="JDR150" s="16"/>
      <c r="JDV150" s="16"/>
      <c r="JDZ150" s="16"/>
      <c r="JED150" s="16"/>
      <c r="JEH150" s="16"/>
      <c r="JEL150" s="16"/>
      <c r="JEP150" s="16"/>
      <c r="JET150" s="16"/>
      <c r="JEX150" s="16"/>
      <c r="JFB150" s="16"/>
      <c r="JFF150" s="16"/>
      <c r="JFJ150" s="16"/>
      <c r="JFN150" s="16"/>
      <c r="JFR150" s="16"/>
      <c r="JFV150" s="16"/>
      <c r="JFZ150" s="16"/>
      <c r="JGD150" s="16"/>
      <c r="JGH150" s="16"/>
      <c r="JGL150" s="16"/>
      <c r="JGP150" s="16"/>
      <c r="JGT150" s="16"/>
      <c r="JGX150" s="16"/>
      <c r="JHB150" s="16"/>
      <c r="JHF150" s="16"/>
      <c r="JHJ150" s="16"/>
      <c r="JHN150" s="16"/>
      <c r="JHR150" s="16"/>
      <c r="JHV150" s="16"/>
      <c r="JHZ150" s="16"/>
      <c r="JID150" s="16"/>
      <c r="JIH150" s="16"/>
      <c r="JIL150" s="16"/>
      <c r="JIP150" s="16"/>
      <c r="JIT150" s="16"/>
      <c r="JIX150" s="16"/>
      <c r="JJB150" s="16"/>
      <c r="JJF150" s="16"/>
      <c r="JJJ150" s="16"/>
      <c r="JJN150" s="16"/>
      <c r="JJR150" s="16"/>
      <c r="JJV150" s="16"/>
      <c r="JJZ150" s="16"/>
      <c r="JKD150" s="16"/>
      <c r="JKH150" s="16"/>
      <c r="JKL150" s="16"/>
      <c r="JKP150" s="16"/>
      <c r="JKT150" s="16"/>
      <c r="JKX150" s="16"/>
      <c r="JLB150" s="16"/>
      <c r="JLF150" s="16"/>
      <c r="JLJ150" s="16"/>
      <c r="JLN150" s="16"/>
      <c r="JLR150" s="16"/>
      <c r="JLV150" s="16"/>
      <c r="JLZ150" s="16"/>
      <c r="JMD150" s="16"/>
      <c r="JMH150" s="16"/>
      <c r="JML150" s="16"/>
      <c r="JMP150" s="16"/>
      <c r="JMT150" s="16"/>
      <c r="JMX150" s="16"/>
      <c r="JNB150" s="16"/>
      <c r="JNF150" s="16"/>
      <c r="JNJ150" s="16"/>
      <c r="JNN150" s="16"/>
      <c r="JNR150" s="16"/>
      <c r="JNV150" s="16"/>
      <c r="JNZ150" s="16"/>
      <c r="JOD150" s="16"/>
      <c r="JOH150" s="16"/>
      <c r="JOL150" s="16"/>
      <c r="JOP150" s="16"/>
      <c r="JOT150" s="16"/>
      <c r="JOX150" s="16"/>
      <c r="JPB150" s="16"/>
      <c r="JPF150" s="16"/>
      <c r="JPJ150" s="16"/>
      <c r="JPN150" s="16"/>
      <c r="JPR150" s="16"/>
      <c r="JPV150" s="16"/>
      <c r="JPZ150" s="16"/>
      <c r="JQD150" s="16"/>
      <c r="JQH150" s="16"/>
      <c r="JQL150" s="16"/>
      <c r="JQP150" s="16"/>
      <c r="JQT150" s="16"/>
      <c r="JQX150" s="16"/>
      <c r="JRB150" s="16"/>
      <c r="JRF150" s="16"/>
      <c r="JRJ150" s="16"/>
      <c r="JRN150" s="16"/>
      <c r="JRR150" s="16"/>
      <c r="JRV150" s="16"/>
      <c r="JRZ150" s="16"/>
      <c r="JSD150" s="16"/>
      <c r="JSH150" s="16"/>
      <c r="JSL150" s="16"/>
      <c r="JSP150" s="16"/>
      <c r="JST150" s="16"/>
      <c r="JSX150" s="16"/>
      <c r="JTB150" s="16"/>
      <c r="JTF150" s="16"/>
      <c r="JTJ150" s="16"/>
      <c r="JTN150" s="16"/>
      <c r="JTR150" s="16"/>
      <c r="JTV150" s="16"/>
      <c r="JTZ150" s="16"/>
      <c r="JUD150" s="16"/>
      <c r="JUH150" s="16"/>
      <c r="JUL150" s="16"/>
      <c r="JUP150" s="16"/>
      <c r="JUT150" s="16"/>
      <c r="JUX150" s="16"/>
      <c r="JVB150" s="16"/>
      <c r="JVF150" s="16"/>
      <c r="JVJ150" s="16"/>
      <c r="JVN150" s="16"/>
      <c r="JVR150" s="16"/>
      <c r="JVV150" s="16"/>
      <c r="JVZ150" s="16"/>
      <c r="JWD150" s="16"/>
      <c r="JWH150" s="16"/>
      <c r="JWL150" s="16"/>
      <c r="JWP150" s="16"/>
      <c r="JWT150" s="16"/>
      <c r="JWX150" s="16"/>
      <c r="JXB150" s="16"/>
      <c r="JXF150" s="16"/>
      <c r="JXJ150" s="16"/>
      <c r="JXN150" s="16"/>
      <c r="JXR150" s="16"/>
      <c r="JXV150" s="16"/>
      <c r="JXZ150" s="16"/>
      <c r="JYD150" s="16"/>
      <c r="JYH150" s="16"/>
      <c r="JYL150" s="16"/>
      <c r="JYP150" s="16"/>
      <c r="JYT150" s="16"/>
      <c r="JYX150" s="16"/>
      <c r="JZB150" s="16"/>
      <c r="JZF150" s="16"/>
      <c r="JZJ150" s="16"/>
      <c r="JZN150" s="16"/>
      <c r="JZR150" s="16"/>
      <c r="JZV150" s="16"/>
      <c r="JZZ150" s="16"/>
      <c r="KAD150" s="16"/>
      <c r="KAH150" s="16"/>
      <c r="KAL150" s="16"/>
      <c r="KAP150" s="16"/>
      <c r="KAT150" s="16"/>
      <c r="KAX150" s="16"/>
      <c r="KBB150" s="16"/>
      <c r="KBF150" s="16"/>
      <c r="KBJ150" s="16"/>
      <c r="KBN150" s="16"/>
      <c r="KBR150" s="16"/>
      <c r="KBV150" s="16"/>
      <c r="KBZ150" s="16"/>
      <c r="KCD150" s="16"/>
      <c r="KCH150" s="16"/>
      <c r="KCL150" s="16"/>
      <c r="KCP150" s="16"/>
      <c r="KCT150" s="16"/>
      <c r="KCX150" s="16"/>
      <c r="KDB150" s="16"/>
      <c r="KDF150" s="16"/>
      <c r="KDJ150" s="16"/>
      <c r="KDN150" s="16"/>
      <c r="KDR150" s="16"/>
      <c r="KDV150" s="16"/>
      <c r="KDZ150" s="16"/>
      <c r="KED150" s="16"/>
      <c r="KEH150" s="16"/>
      <c r="KEL150" s="16"/>
      <c r="KEP150" s="16"/>
      <c r="KET150" s="16"/>
      <c r="KEX150" s="16"/>
      <c r="KFB150" s="16"/>
      <c r="KFF150" s="16"/>
      <c r="KFJ150" s="16"/>
      <c r="KFN150" s="16"/>
      <c r="KFR150" s="16"/>
      <c r="KFV150" s="16"/>
      <c r="KFZ150" s="16"/>
      <c r="KGD150" s="16"/>
      <c r="KGH150" s="16"/>
      <c r="KGL150" s="16"/>
      <c r="KGP150" s="16"/>
      <c r="KGT150" s="16"/>
      <c r="KGX150" s="16"/>
      <c r="KHB150" s="16"/>
      <c r="KHF150" s="16"/>
      <c r="KHJ150" s="16"/>
      <c r="KHN150" s="16"/>
      <c r="KHR150" s="16"/>
      <c r="KHV150" s="16"/>
      <c r="KHZ150" s="16"/>
      <c r="KID150" s="16"/>
      <c r="KIH150" s="16"/>
      <c r="KIL150" s="16"/>
      <c r="KIP150" s="16"/>
      <c r="KIT150" s="16"/>
      <c r="KIX150" s="16"/>
      <c r="KJB150" s="16"/>
      <c r="KJF150" s="16"/>
      <c r="KJJ150" s="16"/>
      <c r="KJN150" s="16"/>
      <c r="KJR150" s="16"/>
      <c r="KJV150" s="16"/>
      <c r="KJZ150" s="16"/>
      <c r="KKD150" s="16"/>
      <c r="KKH150" s="16"/>
      <c r="KKL150" s="16"/>
      <c r="KKP150" s="16"/>
      <c r="KKT150" s="16"/>
      <c r="KKX150" s="16"/>
      <c r="KLB150" s="16"/>
      <c r="KLF150" s="16"/>
      <c r="KLJ150" s="16"/>
      <c r="KLN150" s="16"/>
      <c r="KLR150" s="16"/>
      <c r="KLV150" s="16"/>
      <c r="KLZ150" s="16"/>
      <c r="KMD150" s="16"/>
      <c r="KMH150" s="16"/>
      <c r="KML150" s="16"/>
      <c r="KMP150" s="16"/>
      <c r="KMT150" s="16"/>
      <c r="KMX150" s="16"/>
      <c r="KNB150" s="16"/>
      <c r="KNF150" s="16"/>
      <c r="KNJ150" s="16"/>
      <c r="KNN150" s="16"/>
      <c r="KNR150" s="16"/>
      <c r="KNV150" s="16"/>
      <c r="KNZ150" s="16"/>
      <c r="KOD150" s="16"/>
      <c r="KOH150" s="16"/>
      <c r="KOL150" s="16"/>
      <c r="KOP150" s="16"/>
      <c r="KOT150" s="16"/>
      <c r="KOX150" s="16"/>
      <c r="KPB150" s="16"/>
      <c r="KPF150" s="16"/>
      <c r="KPJ150" s="16"/>
      <c r="KPN150" s="16"/>
      <c r="KPR150" s="16"/>
      <c r="KPV150" s="16"/>
      <c r="KPZ150" s="16"/>
      <c r="KQD150" s="16"/>
      <c r="KQH150" s="16"/>
      <c r="KQL150" s="16"/>
      <c r="KQP150" s="16"/>
      <c r="KQT150" s="16"/>
      <c r="KQX150" s="16"/>
      <c r="KRB150" s="16"/>
      <c r="KRF150" s="16"/>
      <c r="KRJ150" s="16"/>
      <c r="KRN150" s="16"/>
      <c r="KRR150" s="16"/>
      <c r="KRV150" s="16"/>
      <c r="KRZ150" s="16"/>
      <c r="KSD150" s="16"/>
      <c r="KSH150" s="16"/>
      <c r="KSL150" s="16"/>
      <c r="KSP150" s="16"/>
      <c r="KST150" s="16"/>
      <c r="KSX150" s="16"/>
      <c r="KTB150" s="16"/>
      <c r="KTF150" s="16"/>
      <c r="KTJ150" s="16"/>
      <c r="KTN150" s="16"/>
      <c r="KTR150" s="16"/>
      <c r="KTV150" s="16"/>
      <c r="KTZ150" s="16"/>
      <c r="KUD150" s="16"/>
      <c r="KUH150" s="16"/>
      <c r="KUL150" s="16"/>
      <c r="KUP150" s="16"/>
      <c r="KUT150" s="16"/>
      <c r="KUX150" s="16"/>
      <c r="KVB150" s="16"/>
      <c r="KVF150" s="16"/>
      <c r="KVJ150" s="16"/>
      <c r="KVN150" s="16"/>
      <c r="KVR150" s="16"/>
      <c r="KVV150" s="16"/>
      <c r="KVZ150" s="16"/>
      <c r="KWD150" s="16"/>
      <c r="KWH150" s="16"/>
      <c r="KWL150" s="16"/>
      <c r="KWP150" s="16"/>
      <c r="KWT150" s="16"/>
      <c r="KWX150" s="16"/>
      <c r="KXB150" s="16"/>
      <c r="KXF150" s="16"/>
      <c r="KXJ150" s="16"/>
      <c r="KXN150" s="16"/>
      <c r="KXR150" s="16"/>
      <c r="KXV150" s="16"/>
      <c r="KXZ150" s="16"/>
      <c r="KYD150" s="16"/>
      <c r="KYH150" s="16"/>
      <c r="KYL150" s="16"/>
      <c r="KYP150" s="16"/>
      <c r="KYT150" s="16"/>
      <c r="KYX150" s="16"/>
      <c r="KZB150" s="16"/>
      <c r="KZF150" s="16"/>
      <c r="KZJ150" s="16"/>
      <c r="KZN150" s="16"/>
      <c r="KZR150" s="16"/>
      <c r="KZV150" s="16"/>
      <c r="KZZ150" s="16"/>
      <c r="LAD150" s="16"/>
      <c r="LAH150" s="16"/>
      <c r="LAL150" s="16"/>
      <c r="LAP150" s="16"/>
      <c r="LAT150" s="16"/>
      <c r="LAX150" s="16"/>
      <c r="LBB150" s="16"/>
      <c r="LBF150" s="16"/>
      <c r="LBJ150" s="16"/>
      <c r="LBN150" s="16"/>
      <c r="LBR150" s="16"/>
      <c r="LBV150" s="16"/>
      <c r="LBZ150" s="16"/>
      <c r="LCD150" s="16"/>
      <c r="LCH150" s="16"/>
      <c r="LCL150" s="16"/>
      <c r="LCP150" s="16"/>
      <c r="LCT150" s="16"/>
      <c r="LCX150" s="16"/>
      <c r="LDB150" s="16"/>
      <c r="LDF150" s="16"/>
      <c r="LDJ150" s="16"/>
      <c r="LDN150" s="16"/>
      <c r="LDR150" s="16"/>
      <c r="LDV150" s="16"/>
      <c r="LDZ150" s="16"/>
      <c r="LED150" s="16"/>
      <c r="LEH150" s="16"/>
      <c r="LEL150" s="16"/>
      <c r="LEP150" s="16"/>
      <c r="LET150" s="16"/>
      <c r="LEX150" s="16"/>
      <c r="LFB150" s="16"/>
      <c r="LFF150" s="16"/>
      <c r="LFJ150" s="16"/>
      <c r="LFN150" s="16"/>
      <c r="LFR150" s="16"/>
      <c r="LFV150" s="16"/>
      <c r="LFZ150" s="16"/>
      <c r="LGD150" s="16"/>
      <c r="LGH150" s="16"/>
      <c r="LGL150" s="16"/>
      <c r="LGP150" s="16"/>
      <c r="LGT150" s="16"/>
      <c r="LGX150" s="16"/>
      <c r="LHB150" s="16"/>
      <c r="LHF150" s="16"/>
      <c r="LHJ150" s="16"/>
      <c r="LHN150" s="16"/>
      <c r="LHR150" s="16"/>
      <c r="LHV150" s="16"/>
      <c r="LHZ150" s="16"/>
      <c r="LID150" s="16"/>
      <c r="LIH150" s="16"/>
      <c r="LIL150" s="16"/>
      <c r="LIP150" s="16"/>
      <c r="LIT150" s="16"/>
      <c r="LIX150" s="16"/>
      <c r="LJB150" s="16"/>
      <c r="LJF150" s="16"/>
      <c r="LJJ150" s="16"/>
      <c r="LJN150" s="16"/>
      <c r="LJR150" s="16"/>
      <c r="LJV150" s="16"/>
      <c r="LJZ150" s="16"/>
      <c r="LKD150" s="16"/>
      <c r="LKH150" s="16"/>
      <c r="LKL150" s="16"/>
      <c r="LKP150" s="16"/>
      <c r="LKT150" s="16"/>
      <c r="LKX150" s="16"/>
      <c r="LLB150" s="16"/>
      <c r="LLF150" s="16"/>
      <c r="LLJ150" s="16"/>
      <c r="LLN150" s="16"/>
      <c r="LLR150" s="16"/>
      <c r="LLV150" s="16"/>
      <c r="LLZ150" s="16"/>
      <c r="LMD150" s="16"/>
      <c r="LMH150" s="16"/>
      <c r="LML150" s="16"/>
      <c r="LMP150" s="16"/>
      <c r="LMT150" s="16"/>
      <c r="LMX150" s="16"/>
      <c r="LNB150" s="16"/>
      <c r="LNF150" s="16"/>
      <c r="LNJ150" s="16"/>
      <c r="LNN150" s="16"/>
      <c r="LNR150" s="16"/>
      <c r="LNV150" s="16"/>
      <c r="LNZ150" s="16"/>
      <c r="LOD150" s="16"/>
      <c r="LOH150" s="16"/>
      <c r="LOL150" s="16"/>
      <c r="LOP150" s="16"/>
      <c r="LOT150" s="16"/>
      <c r="LOX150" s="16"/>
      <c r="LPB150" s="16"/>
      <c r="LPF150" s="16"/>
      <c r="LPJ150" s="16"/>
      <c r="LPN150" s="16"/>
      <c r="LPR150" s="16"/>
      <c r="LPV150" s="16"/>
      <c r="LPZ150" s="16"/>
      <c r="LQD150" s="16"/>
      <c r="LQH150" s="16"/>
      <c r="LQL150" s="16"/>
      <c r="LQP150" s="16"/>
      <c r="LQT150" s="16"/>
      <c r="LQX150" s="16"/>
      <c r="LRB150" s="16"/>
      <c r="LRF150" s="16"/>
      <c r="LRJ150" s="16"/>
      <c r="LRN150" s="16"/>
      <c r="LRR150" s="16"/>
      <c r="LRV150" s="16"/>
      <c r="LRZ150" s="16"/>
      <c r="LSD150" s="16"/>
      <c r="LSH150" s="16"/>
      <c r="LSL150" s="16"/>
      <c r="LSP150" s="16"/>
      <c r="LST150" s="16"/>
      <c r="LSX150" s="16"/>
      <c r="LTB150" s="16"/>
      <c r="LTF150" s="16"/>
      <c r="LTJ150" s="16"/>
      <c r="LTN150" s="16"/>
      <c r="LTR150" s="16"/>
      <c r="LTV150" s="16"/>
      <c r="LTZ150" s="16"/>
      <c r="LUD150" s="16"/>
      <c r="LUH150" s="16"/>
      <c r="LUL150" s="16"/>
      <c r="LUP150" s="16"/>
      <c r="LUT150" s="16"/>
      <c r="LUX150" s="16"/>
      <c r="LVB150" s="16"/>
      <c r="LVF150" s="16"/>
      <c r="LVJ150" s="16"/>
      <c r="LVN150" s="16"/>
      <c r="LVR150" s="16"/>
      <c r="LVV150" s="16"/>
      <c r="LVZ150" s="16"/>
      <c r="LWD150" s="16"/>
      <c r="LWH150" s="16"/>
      <c r="LWL150" s="16"/>
      <c r="LWP150" s="16"/>
      <c r="LWT150" s="16"/>
      <c r="LWX150" s="16"/>
      <c r="LXB150" s="16"/>
      <c r="LXF150" s="16"/>
      <c r="LXJ150" s="16"/>
      <c r="LXN150" s="16"/>
      <c r="LXR150" s="16"/>
      <c r="LXV150" s="16"/>
      <c r="LXZ150" s="16"/>
      <c r="LYD150" s="16"/>
      <c r="LYH150" s="16"/>
      <c r="LYL150" s="16"/>
      <c r="LYP150" s="16"/>
      <c r="LYT150" s="16"/>
      <c r="LYX150" s="16"/>
      <c r="LZB150" s="16"/>
      <c r="LZF150" s="16"/>
      <c r="LZJ150" s="16"/>
      <c r="LZN150" s="16"/>
      <c r="LZR150" s="16"/>
      <c r="LZV150" s="16"/>
      <c r="LZZ150" s="16"/>
      <c r="MAD150" s="16"/>
      <c r="MAH150" s="16"/>
      <c r="MAL150" s="16"/>
      <c r="MAP150" s="16"/>
      <c r="MAT150" s="16"/>
      <c r="MAX150" s="16"/>
      <c r="MBB150" s="16"/>
      <c r="MBF150" s="16"/>
      <c r="MBJ150" s="16"/>
      <c r="MBN150" s="16"/>
      <c r="MBR150" s="16"/>
      <c r="MBV150" s="16"/>
      <c r="MBZ150" s="16"/>
      <c r="MCD150" s="16"/>
      <c r="MCH150" s="16"/>
      <c r="MCL150" s="16"/>
      <c r="MCP150" s="16"/>
      <c r="MCT150" s="16"/>
      <c r="MCX150" s="16"/>
      <c r="MDB150" s="16"/>
      <c r="MDF150" s="16"/>
      <c r="MDJ150" s="16"/>
      <c r="MDN150" s="16"/>
      <c r="MDR150" s="16"/>
      <c r="MDV150" s="16"/>
      <c r="MDZ150" s="16"/>
      <c r="MED150" s="16"/>
      <c r="MEH150" s="16"/>
      <c r="MEL150" s="16"/>
      <c r="MEP150" s="16"/>
      <c r="MET150" s="16"/>
      <c r="MEX150" s="16"/>
      <c r="MFB150" s="16"/>
      <c r="MFF150" s="16"/>
      <c r="MFJ150" s="16"/>
      <c r="MFN150" s="16"/>
      <c r="MFR150" s="16"/>
      <c r="MFV150" s="16"/>
      <c r="MFZ150" s="16"/>
      <c r="MGD150" s="16"/>
      <c r="MGH150" s="16"/>
      <c r="MGL150" s="16"/>
      <c r="MGP150" s="16"/>
      <c r="MGT150" s="16"/>
      <c r="MGX150" s="16"/>
      <c r="MHB150" s="16"/>
      <c r="MHF150" s="16"/>
      <c r="MHJ150" s="16"/>
      <c r="MHN150" s="16"/>
      <c r="MHR150" s="16"/>
      <c r="MHV150" s="16"/>
      <c r="MHZ150" s="16"/>
      <c r="MID150" s="16"/>
      <c r="MIH150" s="16"/>
      <c r="MIL150" s="16"/>
      <c r="MIP150" s="16"/>
      <c r="MIT150" s="16"/>
      <c r="MIX150" s="16"/>
      <c r="MJB150" s="16"/>
      <c r="MJF150" s="16"/>
      <c r="MJJ150" s="16"/>
      <c r="MJN150" s="16"/>
      <c r="MJR150" s="16"/>
      <c r="MJV150" s="16"/>
      <c r="MJZ150" s="16"/>
      <c r="MKD150" s="16"/>
      <c r="MKH150" s="16"/>
      <c r="MKL150" s="16"/>
      <c r="MKP150" s="16"/>
      <c r="MKT150" s="16"/>
      <c r="MKX150" s="16"/>
      <c r="MLB150" s="16"/>
      <c r="MLF150" s="16"/>
      <c r="MLJ150" s="16"/>
      <c r="MLN150" s="16"/>
      <c r="MLR150" s="16"/>
      <c r="MLV150" s="16"/>
      <c r="MLZ150" s="16"/>
      <c r="MMD150" s="16"/>
      <c r="MMH150" s="16"/>
      <c r="MML150" s="16"/>
      <c r="MMP150" s="16"/>
      <c r="MMT150" s="16"/>
      <c r="MMX150" s="16"/>
      <c r="MNB150" s="16"/>
      <c r="MNF150" s="16"/>
      <c r="MNJ150" s="16"/>
      <c r="MNN150" s="16"/>
      <c r="MNR150" s="16"/>
      <c r="MNV150" s="16"/>
      <c r="MNZ150" s="16"/>
      <c r="MOD150" s="16"/>
      <c r="MOH150" s="16"/>
      <c r="MOL150" s="16"/>
      <c r="MOP150" s="16"/>
      <c r="MOT150" s="16"/>
      <c r="MOX150" s="16"/>
      <c r="MPB150" s="16"/>
      <c r="MPF150" s="16"/>
      <c r="MPJ150" s="16"/>
      <c r="MPN150" s="16"/>
      <c r="MPR150" s="16"/>
      <c r="MPV150" s="16"/>
      <c r="MPZ150" s="16"/>
      <c r="MQD150" s="16"/>
      <c r="MQH150" s="16"/>
      <c r="MQL150" s="16"/>
      <c r="MQP150" s="16"/>
      <c r="MQT150" s="16"/>
      <c r="MQX150" s="16"/>
      <c r="MRB150" s="16"/>
      <c r="MRF150" s="16"/>
      <c r="MRJ150" s="16"/>
      <c r="MRN150" s="16"/>
      <c r="MRR150" s="16"/>
      <c r="MRV150" s="16"/>
      <c r="MRZ150" s="16"/>
      <c r="MSD150" s="16"/>
      <c r="MSH150" s="16"/>
      <c r="MSL150" s="16"/>
      <c r="MSP150" s="16"/>
      <c r="MST150" s="16"/>
      <c r="MSX150" s="16"/>
      <c r="MTB150" s="16"/>
      <c r="MTF150" s="16"/>
      <c r="MTJ150" s="16"/>
      <c r="MTN150" s="16"/>
      <c r="MTR150" s="16"/>
      <c r="MTV150" s="16"/>
      <c r="MTZ150" s="16"/>
      <c r="MUD150" s="16"/>
      <c r="MUH150" s="16"/>
      <c r="MUL150" s="16"/>
      <c r="MUP150" s="16"/>
      <c r="MUT150" s="16"/>
      <c r="MUX150" s="16"/>
      <c r="MVB150" s="16"/>
      <c r="MVF150" s="16"/>
      <c r="MVJ150" s="16"/>
      <c r="MVN150" s="16"/>
      <c r="MVR150" s="16"/>
      <c r="MVV150" s="16"/>
      <c r="MVZ150" s="16"/>
      <c r="MWD150" s="16"/>
      <c r="MWH150" s="16"/>
      <c r="MWL150" s="16"/>
      <c r="MWP150" s="16"/>
      <c r="MWT150" s="16"/>
      <c r="MWX150" s="16"/>
      <c r="MXB150" s="16"/>
      <c r="MXF150" s="16"/>
      <c r="MXJ150" s="16"/>
      <c r="MXN150" s="16"/>
      <c r="MXR150" s="16"/>
      <c r="MXV150" s="16"/>
      <c r="MXZ150" s="16"/>
      <c r="MYD150" s="16"/>
      <c r="MYH150" s="16"/>
      <c r="MYL150" s="16"/>
      <c r="MYP150" s="16"/>
      <c r="MYT150" s="16"/>
      <c r="MYX150" s="16"/>
      <c r="MZB150" s="16"/>
      <c r="MZF150" s="16"/>
      <c r="MZJ150" s="16"/>
      <c r="MZN150" s="16"/>
      <c r="MZR150" s="16"/>
      <c r="MZV150" s="16"/>
      <c r="MZZ150" s="16"/>
      <c r="NAD150" s="16"/>
      <c r="NAH150" s="16"/>
      <c r="NAL150" s="16"/>
      <c r="NAP150" s="16"/>
      <c r="NAT150" s="16"/>
      <c r="NAX150" s="16"/>
      <c r="NBB150" s="16"/>
      <c r="NBF150" s="16"/>
      <c r="NBJ150" s="16"/>
      <c r="NBN150" s="16"/>
      <c r="NBR150" s="16"/>
      <c r="NBV150" s="16"/>
      <c r="NBZ150" s="16"/>
      <c r="NCD150" s="16"/>
      <c r="NCH150" s="16"/>
      <c r="NCL150" s="16"/>
      <c r="NCP150" s="16"/>
      <c r="NCT150" s="16"/>
      <c r="NCX150" s="16"/>
      <c r="NDB150" s="16"/>
      <c r="NDF150" s="16"/>
      <c r="NDJ150" s="16"/>
      <c r="NDN150" s="16"/>
      <c r="NDR150" s="16"/>
      <c r="NDV150" s="16"/>
      <c r="NDZ150" s="16"/>
      <c r="NED150" s="16"/>
      <c r="NEH150" s="16"/>
      <c r="NEL150" s="16"/>
      <c r="NEP150" s="16"/>
      <c r="NET150" s="16"/>
      <c r="NEX150" s="16"/>
      <c r="NFB150" s="16"/>
      <c r="NFF150" s="16"/>
      <c r="NFJ150" s="16"/>
      <c r="NFN150" s="16"/>
      <c r="NFR150" s="16"/>
      <c r="NFV150" s="16"/>
      <c r="NFZ150" s="16"/>
      <c r="NGD150" s="16"/>
      <c r="NGH150" s="16"/>
      <c r="NGL150" s="16"/>
      <c r="NGP150" s="16"/>
      <c r="NGT150" s="16"/>
      <c r="NGX150" s="16"/>
      <c r="NHB150" s="16"/>
      <c r="NHF150" s="16"/>
      <c r="NHJ150" s="16"/>
      <c r="NHN150" s="16"/>
      <c r="NHR150" s="16"/>
      <c r="NHV150" s="16"/>
      <c r="NHZ150" s="16"/>
      <c r="NID150" s="16"/>
      <c r="NIH150" s="16"/>
      <c r="NIL150" s="16"/>
      <c r="NIP150" s="16"/>
      <c r="NIT150" s="16"/>
      <c r="NIX150" s="16"/>
      <c r="NJB150" s="16"/>
      <c r="NJF150" s="16"/>
      <c r="NJJ150" s="16"/>
      <c r="NJN150" s="16"/>
      <c r="NJR150" s="16"/>
      <c r="NJV150" s="16"/>
      <c r="NJZ150" s="16"/>
      <c r="NKD150" s="16"/>
      <c r="NKH150" s="16"/>
      <c r="NKL150" s="16"/>
      <c r="NKP150" s="16"/>
      <c r="NKT150" s="16"/>
      <c r="NKX150" s="16"/>
      <c r="NLB150" s="16"/>
      <c r="NLF150" s="16"/>
      <c r="NLJ150" s="16"/>
      <c r="NLN150" s="16"/>
      <c r="NLR150" s="16"/>
      <c r="NLV150" s="16"/>
      <c r="NLZ150" s="16"/>
      <c r="NMD150" s="16"/>
      <c r="NMH150" s="16"/>
      <c r="NML150" s="16"/>
      <c r="NMP150" s="16"/>
      <c r="NMT150" s="16"/>
      <c r="NMX150" s="16"/>
      <c r="NNB150" s="16"/>
      <c r="NNF150" s="16"/>
      <c r="NNJ150" s="16"/>
      <c r="NNN150" s="16"/>
      <c r="NNR150" s="16"/>
      <c r="NNV150" s="16"/>
      <c r="NNZ150" s="16"/>
      <c r="NOD150" s="16"/>
      <c r="NOH150" s="16"/>
      <c r="NOL150" s="16"/>
      <c r="NOP150" s="16"/>
      <c r="NOT150" s="16"/>
      <c r="NOX150" s="16"/>
      <c r="NPB150" s="16"/>
      <c r="NPF150" s="16"/>
      <c r="NPJ150" s="16"/>
      <c r="NPN150" s="16"/>
      <c r="NPR150" s="16"/>
      <c r="NPV150" s="16"/>
      <c r="NPZ150" s="16"/>
      <c r="NQD150" s="16"/>
      <c r="NQH150" s="16"/>
      <c r="NQL150" s="16"/>
      <c r="NQP150" s="16"/>
      <c r="NQT150" s="16"/>
      <c r="NQX150" s="16"/>
      <c r="NRB150" s="16"/>
      <c r="NRF150" s="16"/>
      <c r="NRJ150" s="16"/>
      <c r="NRN150" s="16"/>
      <c r="NRR150" s="16"/>
      <c r="NRV150" s="16"/>
      <c r="NRZ150" s="16"/>
      <c r="NSD150" s="16"/>
      <c r="NSH150" s="16"/>
      <c r="NSL150" s="16"/>
      <c r="NSP150" s="16"/>
      <c r="NST150" s="16"/>
      <c r="NSX150" s="16"/>
      <c r="NTB150" s="16"/>
      <c r="NTF150" s="16"/>
      <c r="NTJ150" s="16"/>
      <c r="NTN150" s="16"/>
      <c r="NTR150" s="16"/>
      <c r="NTV150" s="16"/>
      <c r="NTZ150" s="16"/>
      <c r="NUD150" s="16"/>
      <c r="NUH150" s="16"/>
      <c r="NUL150" s="16"/>
      <c r="NUP150" s="16"/>
      <c r="NUT150" s="16"/>
      <c r="NUX150" s="16"/>
      <c r="NVB150" s="16"/>
      <c r="NVF150" s="16"/>
      <c r="NVJ150" s="16"/>
      <c r="NVN150" s="16"/>
      <c r="NVR150" s="16"/>
      <c r="NVV150" s="16"/>
      <c r="NVZ150" s="16"/>
      <c r="NWD150" s="16"/>
      <c r="NWH150" s="16"/>
      <c r="NWL150" s="16"/>
      <c r="NWP150" s="16"/>
      <c r="NWT150" s="16"/>
      <c r="NWX150" s="16"/>
      <c r="NXB150" s="16"/>
      <c r="NXF150" s="16"/>
      <c r="NXJ150" s="16"/>
      <c r="NXN150" s="16"/>
      <c r="NXR150" s="16"/>
      <c r="NXV150" s="16"/>
      <c r="NXZ150" s="16"/>
      <c r="NYD150" s="16"/>
      <c r="NYH150" s="16"/>
      <c r="NYL150" s="16"/>
      <c r="NYP150" s="16"/>
      <c r="NYT150" s="16"/>
      <c r="NYX150" s="16"/>
      <c r="NZB150" s="16"/>
      <c r="NZF150" s="16"/>
      <c r="NZJ150" s="16"/>
      <c r="NZN150" s="16"/>
      <c r="NZR150" s="16"/>
      <c r="NZV150" s="16"/>
      <c r="NZZ150" s="16"/>
      <c r="OAD150" s="16"/>
      <c r="OAH150" s="16"/>
      <c r="OAL150" s="16"/>
      <c r="OAP150" s="16"/>
      <c r="OAT150" s="16"/>
      <c r="OAX150" s="16"/>
      <c r="OBB150" s="16"/>
      <c r="OBF150" s="16"/>
      <c r="OBJ150" s="16"/>
      <c r="OBN150" s="16"/>
      <c r="OBR150" s="16"/>
      <c r="OBV150" s="16"/>
      <c r="OBZ150" s="16"/>
      <c r="OCD150" s="16"/>
      <c r="OCH150" s="16"/>
      <c r="OCL150" s="16"/>
      <c r="OCP150" s="16"/>
      <c r="OCT150" s="16"/>
      <c r="OCX150" s="16"/>
      <c r="ODB150" s="16"/>
      <c r="ODF150" s="16"/>
      <c r="ODJ150" s="16"/>
      <c r="ODN150" s="16"/>
      <c r="ODR150" s="16"/>
      <c r="ODV150" s="16"/>
      <c r="ODZ150" s="16"/>
      <c r="OED150" s="16"/>
      <c r="OEH150" s="16"/>
      <c r="OEL150" s="16"/>
      <c r="OEP150" s="16"/>
      <c r="OET150" s="16"/>
      <c r="OEX150" s="16"/>
      <c r="OFB150" s="16"/>
      <c r="OFF150" s="16"/>
      <c r="OFJ150" s="16"/>
      <c r="OFN150" s="16"/>
      <c r="OFR150" s="16"/>
      <c r="OFV150" s="16"/>
      <c r="OFZ150" s="16"/>
      <c r="OGD150" s="16"/>
      <c r="OGH150" s="16"/>
      <c r="OGL150" s="16"/>
      <c r="OGP150" s="16"/>
      <c r="OGT150" s="16"/>
      <c r="OGX150" s="16"/>
      <c r="OHB150" s="16"/>
      <c r="OHF150" s="16"/>
      <c r="OHJ150" s="16"/>
      <c r="OHN150" s="16"/>
      <c r="OHR150" s="16"/>
      <c r="OHV150" s="16"/>
      <c r="OHZ150" s="16"/>
      <c r="OID150" s="16"/>
      <c r="OIH150" s="16"/>
      <c r="OIL150" s="16"/>
      <c r="OIP150" s="16"/>
      <c r="OIT150" s="16"/>
      <c r="OIX150" s="16"/>
      <c r="OJB150" s="16"/>
      <c r="OJF150" s="16"/>
      <c r="OJJ150" s="16"/>
      <c r="OJN150" s="16"/>
      <c r="OJR150" s="16"/>
      <c r="OJV150" s="16"/>
      <c r="OJZ150" s="16"/>
      <c r="OKD150" s="16"/>
      <c r="OKH150" s="16"/>
      <c r="OKL150" s="16"/>
      <c r="OKP150" s="16"/>
      <c r="OKT150" s="16"/>
      <c r="OKX150" s="16"/>
      <c r="OLB150" s="16"/>
      <c r="OLF150" s="16"/>
      <c r="OLJ150" s="16"/>
      <c r="OLN150" s="16"/>
      <c r="OLR150" s="16"/>
      <c r="OLV150" s="16"/>
      <c r="OLZ150" s="16"/>
      <c r="OMD150" s="16"/>
      <c r="OMH150" s="16"/>
      <c r="OML150" s="16"/>
      <c r="OMP150" s="16"/>
      <c r="OMT150" s="16"/>
      <c r="OMX150" s="16"/>
      <c r="ONB150" s="16"/>
      <c r="ONF150" s="16"/>
      <c r="ONJ150" s="16"/>
      <c r="ONN150" s="16"/>
      <c r="ONR150" s="16"/>
      <c r="ONV150" s="16"/>
      <c r="ONZ150" s="16"/>
      <c r="OOD150" s="16"/>
      <c r="OOH150" s="16"/>
      <c r="OOL150" s="16"/>
      <c r="OOP150" s="16"/>
      <c r="OOT150" s="16"/>
      <c r="OOX150" s="16"/>
      <c r="OPB150" s="16"/>
      <c r="OPF150" s="16"/>
      <c r="OPJ150" s="16"/>
      <c r="OPN150" s="16"/>
      <c r="OPR150" s="16"/>
      <c r="OPV150" s="16"/>
      <c r="OPZ150" s="16"/>
      <c r="OQD150" s="16"/>
      <c r="OQH150" s="16"/>
      <c r="OQL150" s="16"/>
      <c r="OQP150" s="16"/>
      <c r="OQT150" s="16"/>
      <c r="OQX150" s="16"/>
      <c r="ORB150" s="16"/>
      <c r="ORF150" s="16"/>
      <c r="ORJ150" s="16"/>
      <c r="ORN150" s="16"/>
      <c r="ORR150" s="16"/>
      <c r="ORV150" s="16"/>
      <c r="ORZ150" s="16"/>
      <c r="OSD150" s="16"/>
      <c r="OSH150" s="16"/>
      <c r="OSL150" s="16"/>
      <c r="OSP150" s="16"/>
      <c r="OST150" s="16"/>
      <c r="OSX150" s="16"/>
      <c r="OTB150" s="16"/>
      <c r="OTF150" s="16"/>
      <c r="OTJ150" s="16"/>
      <c r="OTN150" s="16"/>
      <c r="OTR150" s="16"/>
      <c r="OTV150" s="16"/>
      <c r="OTZ150" s="16"/>
      <c r="OUD150" s="16"/>
      <c r="OUH150" s="16"/>
      <c r="OUL150" s="16"/>
      <c r="OUP150" s="16"/>
      <c r="OUT150" s="16"/>
      <c r="OUX150" s="16"/>
      <c r="OVB150" s="16"/>
      <c r="OVF150" s="16"/>
      <c r="OVJ150" s="16"/>
      <c r="OVN150" s="16"/>
      <c r="OVR150" s="16"/>
      <c r="OVV150" s="16"/>
      <c r="OVZ150" s="16"/>
      <c r="OWD150" s="16"/>
      <c r="OWH150" s="16"/>
      <c r="OWL150" s="16"/>
      <c r="OWP150" s="16"/>
      <c r="OWT150" s="16"/>
      <c r="OWX150" s="16"/>
      <c r="OXB150" s="16"/>
      <c r="OXF150" s="16"/>
      <c r="OXJ150" s="16"/>
      <c r="OXN150" s="16"/>
      <c r="OXR150" s="16"/>
      <c r="OXV150" s="16"/>
      <c r="OXZ150" s="16"/>
      <c r="OYD150" s="16"/>
      <c r="OYH150" s="16"/>
      <c r="OYL150" s="16"/>
      <c r="OYP150" s="16"/>
      <c r="OYT150" s="16"/>
      <c r="OYX150" s="16"/>
      <c r="OZB150" s="16"/>
      <c r="OZF150" s="16"/>
      <c r="OZJ150" s="16"/>
      <c r="OZN150" s="16"/>
      <c r="OZR150" s="16"/>
      <c r="OZV150" s="16"/>
      <c r="OZZ150" s="16"/>
      <c r="PAD150" s="16"/>
      <c r="PAH150" s="16"/>
      <c r="PAL150" s="16"/>
      <c r="PAP150" s="16"/>
      <c r="PAT150" s="16"/>
      <c r="PAX150" s="16"/>
      <c r="PBB150" s="16"/>
      <c r="PBF150" s="16"/>
      <c r="PBJ150" s="16"/>
      <c r="PBN150" s="16"/>
      <c r="PBR150" s="16"/>
      <c r="PBV150" s="16"/>
      <c r="PBZ150" s="16"/>
      <c r="PCD150" s="16"/>
      <c r="PCH150" s="16"/>
      <c r="PCL150" s="16"/>
      <c r="PCP150" s="16"/>
      <c r="PCT150" s="16"/>
      <c r="PCX150" s="16"/>
      <c r="PDB150" s="16"/>
      <c r="PDF150" s="16"/>
      <c r="PDJ150" s="16"/>
      <c r="PDN150" s="16"/>
      <c r="PDR150" s="16"/>
      <c r="PDV150" s="16"/>
      <c r="PDZ150" s="16"/>
      <c r="PED150" s="16"/>
      <c r="PEH150" s="16"/>
      <c r="PEL150" s="16"/>
      <c r="PEP150" s="16"/>
      <c r="PET150" s="16"/>
      <c r="PEX150" s="16"/>
      <c r="PFB150" s="16"/>
      <c r="PFF150" s="16"/>
      <c r="PFJ150" s="16"/>
      <c r="PFN150" s="16"/>
      <c r="PFR150" s="16"/>
      <c r="PFV150" s="16"/>
      <c r="PFZ150" s="16"/>
      <c r="PGD150" s="16"/>
      <c r="PGH150" s="16"/>
      <c r="PGL150" s="16"/>
      <c r="PGP150" s="16"/>
      <c r="PGT150" s="16"/>
      <c r="PGX150" s="16"/>
      <c r="PHB150" s="16"/>
      <c r="PHF150" s="16"/>
      <c r="PHJ150" s="16"/>
      <c r="PHN150" s="16"/>
      <c r="PHR150" s="16"/>
      <c r="PHV150" s="16"/>
      <c r="PHZ150" s="16"/>
      <c r="PID150" s="16"/>
      <c r="PIH150" s="16"/>
      <c r="PIL150" s="16"/>
      <c r="PIP150" s="16"/>
      <c r="PIT150" s="16"/>
      <c r="PIX150" s="16"/>
      <c r="PJB150" s="16"/>
      <c r="PJF150" s="16"/>
      <c r="PJJ150" s="16"/>
      <c r="PJN150" s="16"/>
      <c r="PJR150" s="16"/>
      <c r="PJV150" s="16"/>
      <c r="PJZ150" s="16"/>
      <c r="PKD150" s="16"/>
      <c r="PKH150" s="16"/>
      <c r="PKL150" s="16"/>
      <c r="PKP150" s="16"/>
      <c r="PKT150" s="16"/>
      <c r="PKX150" s="16"/>
      <c r="PLB150" s="16"/>
      <c r="PLF150" s="16"/>
      <c r="PLJ150" s="16"/>
      <c r="PLN150" s="16"/>
      <c r="PLR150" s="16"/>
      <c r="PLV150" s="16"/>
      <c r="PLZ150" s="16"/>
      <c r="PMD150" s="16"/>
      <c r="PMH150" s="16"/>
      <c r="PML150" s="16"/>
      <c r="PMP150" s="16"/>
      <c r="PMT150" s="16"/>
      <c r="PMX150" s="16"/>
      <c r="PNB150" s="16"/>
      <c r="PNF150" s="16"/>
      <c r="PNJ150" s="16"/>
      <c r="PNN150" s="16"/>
      <c r="PNR150" s="16"/>
      <c r="PNV150" s="16"/>
      <c r="PNZ150" s="16"/>
      <c r="POD150" s="16"/>
      <c r="POH150" s="16"/>
      <c r="POL150" s="16"/>
      <c r="POP150" s="16"/>
      <c r="POT150" s="16"/>
      <c r="POX150" s="16"/>
      <c r="PPB150" s="16"/>
      <c r="PPF150" s="16"/>
      <c r="PPJ150" s="16"/>
      <c r="PPN150" s="16"/>
      <c r="PPR150" s="16"/>
      <c r="PPV150" s="16"/>
      <c r="PPZ150" s="16"/>
      <c r="PQD150" s="16"/>
      <c r="PQH150" s="16"/>
      <c r="PQL150" s="16"/>
      <c r="PQP150" s="16"/>
      <c r="PQT150" s="16"/>
      <c r="PQX150" s="16"/>
      <c r="PRB150" s="16"/>
      <c r="PRF150" s="16"/>
      <c r="PRJ150" s="16"/>
      <c r="PRN150" s="16"/>
      <c r="PRR150" s="16"/>
      <c r="PRV150" s="16"/>
      <c r="PRZ150" s="16"/>
      <c r="PSD150" s="16"/>
      <c r="PSH150" s="16"/>
      <c r="PSL150" s="16"/>
      <c r="PSP150" s="16"/>
      <c r="PST150" s="16"/>
      <c r="PSX150" s="16"/>
      <c r="PTB150" s="16"/>
      <c r="PTF150" s="16"/>
      <c r="PTJ150" s="16"/>
      <c r="PTN150" s="16"/>
      <c r="PTR150" s="16"/>
      <c r="PTV150" s="16"/>
      <c r="PTZ150" s="16"/>
      <c r="PUD150" s="16"/>
      <c r="PUH150" s="16"/>
      <c r="PUL150" s="16"/>
      <c r="PUP150" s="16"/>
      <c r="PUT150" s="16"/>
      <c r="PUX150" s="16"/>
      <c r="PVB150" s="16"/>
      <c r="PVF150" s="16"/>
      <c r="PVJ150" s="16"/>
      <c r="PVN150" s="16"/>
      <c r="PVR150" s="16"/>
      <c r="PVV150" s="16"/>
      <c r="PVZ150" s="16"/>
      <c r="PWD150" s="16"/>
      <c r="PWH150" s="16"/>
      <c r="PWL150" s="16"/>
      <c r="PWP150" s="16"/>
      <c r="PWT150" s="16"/>
      <c r="PWX150" s="16"/>
      <c r="PXB150" s="16"/>
      <c r="PXF150" s="16"/>
      <c r="PXJ150" s="16"/>
      <c r="PXN150" s="16"/>
      <c r="PXR150" s="16"/>
      <c r="PXV150" s="16"/>
      <c r="PXZ150" s="16"/>
      <c r="PYD150" s="16"/>
      <c r="PYH150" s="16"/>
      <c r="PYL150" s="16"/>
      <c r="PYP150" s="16"/>
      <c r="PYT150" s="16"/>
      <c r="PYX150" s="16"/>
      <c r="PZB150" s="16"/>
      <c r="PZF150" s="16"/>
      <c r="PZJ150" s="16"/>
      <c r="PZN150" s="16"/>
      <c r="PZR150" s="16"/>
      <c r="PZV150" s="16"/>
      <c r="PZZ150" s="16"/>
      <c r="QAD150" s="16"/>
      <c r="QAH150" s="16"/>
      <c r="QAL150" s="16"/>
      <c r="QAP150" s="16"/>
      <c r="QAT150" s="16"/>
      <c r="QAX150" s="16"/>
      <c r="QBB150" s="16"/>
      <c r="QBF150" s="16"/>
      <c r="QBJ150" s="16"/>
      <c r="QBN150" s="16"/>
      <c r="QBR150" s="16"/>
      <c r="QBV150" s="16"/>
      <c r="QBZ150" s="16"/>
      <c r="QCD150" s="16"/>
      <c r="QCH150" s="16"/>
      <c r="QCL150" s="16"/>
      <c r="QCP150" s="16"/>
      <c r="QCT150" s="16"/>
      <c r="QCX150" s="16"/>
      <c r="QDB150" s="16"/>
      <c r="QDF150" s="16"/>
      <c r="QDJ150" s="16"/>
      <c r="QDN150" s="16"/>
      <c r="QDR150" s="16"/>
      <c r="QDV150" s="16"/>
      <c r="QDZ150" s="16"/>
      <c r="QED150" s="16"/>
      <c r="QEH150" s="16"/>
      <c r="QEL150" s="16"/>
      <c r="QEP150" s="16"/>
      <c r="QET150" s="16"/>
      <c r="QEX150" s="16"/>
      <c r="QFB150" s="16"/>
      <c r="QFF150" s="16"/>
      <c r="QFJ150" s="16"/>
      <c r="QFN150" s="16"/>
      <c r="QFR150" s="16"/>
      <c r="QFV150" s="16"/>
      <c r="QFZ150" s="16"/>
      <c r="QGD150" s="16"/>
      <c r="QGH150" s="16"/>
      <c r="QGL150" s="16"/>
      <c r="QGP150" s="16"/>
      <c r="QGT150" s="16"/>
      <c r="QGX150" s="16"/>
      <c r="QHB150" s="16"/>
      <c r="QHF150" s="16"/>
      <c r="QHJ150" s="16"/>
      <c r="QHN150" s="16"/>
      <c r="QHR150" s="16"/>
      <c r="QHV150" s="16"/>
      <c r="QHZ150" s="16"/>
      <c r="QID150" s="16"/>
      <c r="QIH150" s="16"/>
      <c r="QIL150" s="16"/>
      <c r="QIP150" s="16"/>
      <c r="QIT150" s="16"/>
      <c r="QIX150" s="16"/>
      <c r="QJB150" s="16"/>
      <c r="QJF150" s="16"/>
      <c r="QJJ150" s="16"/>
      <c r="QJN150" s="16"/>
      <c r="QJR150" s="16"/>
      <c r="QJV150" s="16"/>
      <c r="QJZ150" s="16"/>
      <c r="QKD150" s="16"/>
      <c r="QKH150" s="16"/>
      <c r="QKL150" s="16"/>
      <c r="QKP150" s="16"/>
      <c r="QKT150" s="16"/>
      <c r="QKX150" s="16"/>
      <c r="QLB150" s="16"/>
      <c r="QLF150" s="16"/>
      <c r="QLJ150" s="16"/>
      <c r="QLN150" s="16"/>
      <c r="QLR150" s="16"/>
      <c r="QLV150" s="16"/>
      <c r="QLZ150" s="16"/>
      <c r="QMD150" s="16"/>
      <c r="QMH150" s="16"/>
      <c r="QML150" s="16"/>
      <c r="QMP150" s="16"/>
      <c r="QMT150" s="16"/>
      <c r="QMX150" s="16"/>
      <c r="QNB150" s="16"/>
      <c r="QNF150" s="16"/>
      <c r="QNJ150" s="16"/>
      <c r="QNN150" s="16"/>
      <c r="QNR150" s="16"/>
      <c r="QNV150" s="16"/>
      <c r="QNZ150" s="16"/>
      <c r="QOD150" s="16"/>
      <c r="QOH150" s="16"/>
      <c r="QOL150" s="16"/>
      <c r="QOP150" s="16"/>
      <c r="QOT150" s="16"/>
      <c r="QOX150" s="16"/>
      <c r="QPB150" s="16"/>
      <c r="QPF150" s="16"/>
      <c r="QPJ150" s="16"/>
      <c r="QPN150" s="16"/>
      <c r="QPR150" s="16"/>
      <c r="QPV150" s="16"/>
      <c r="QPZ150" s="16"/>
      <c r="QQD150" s="16"/>
      <c r="QQH150" s="16"/>
      <c r="QQL150" s="16"/>
      <c r="QQP150" s="16"/>
      <c r="QQT150" s="16"/>
      <c r="QQX150" s="16"/>
      <c r="QRB150" s="16"/>
      <c r="QRF150" s="16"/>
      <c r="QRJ150" s="16"/>
      <c r="QRN150" s="16"/>
      <c r="QRR150" s="16"/>
      <c r="QRV150" s="16"/>
      <c r="QRZ150" s="16"/>
      <c r="QSD150" s="16"/>
      <c r="QSH150" s="16"/>
      <c r="QSL150" s="16"/>
      <c r="QSP150" s="16"/>
      <c r="QST150" s="16"/>
      <c r="QSX150" s="16"/>
      <c r="QTB150" s="16"/>
      <c r="QTF150" s="16"/>
      <c r="QTJ150" s="16"/>
      <c r="QTN150" s="16"/>
      <c r="QTR150" s="16"/>
      <c r="QTV150" s="16"/>
      <c r="QTZ150" s="16"/>
      <c r="QUD150" s="16"/>
      <c r="QUH150" s="16"/>
      <c r="QUL150" s="16"/>
      <c r="QUP150" s="16"/>
      <c r="QUT150" s="16"/>
      <c r="QUX150" s="16"/>
      <c r="QVB150" s="16"/>
      <c r="QVF150" s="16"/>
      <c r="QVJ150" s="16"/>
      <c r="QVN150" s="16"/>
      <c r="QVR150" s="16"/>
      <c r="QVV150" s="16"/>
      <c r="QVZ150" s="16"/>
      <c r="QWD150" s="16"/>
      <c r="QWH150" s="16"/>
      <c r="QWL150" s="16"/>
      <c r="QWP150" s="16"/>
      <c r="QWT150" s="16"/>
      <c r="QWX150" s="16"/>
      <c r="QXB150" s="16"/>
      <c r="QXF150" s="16"/>
      <c r="QXJ150" s="16"/>
      <c r="QXN150" s="16"/>
      <c r="QXR150" s="16"/>
      <c r="QXV150" s="16"/>
      <c r="QXZ150" s="16"/>
      <c r="QYD150" s="16"/>
      <c r="QYH150" s="16"/>
      <c r="QYL150" s="16"/>
      <c r="QYP150" s="16"/>
      <c r="QYT150" s="16"/>
      <c r="QYX150" s="16"/>
      <c r="QZB150" s="16"/>
      <c r="QZF150" s="16"/>
      <c r="QZJ150" s="16"/>
      <c r="QZN150" s="16"/>
      <c r="QZR150" s="16"/>
      <c r="QZV150" s="16"/>
      <c r="QZZ150" s="16"/>
      <c r="RAD150" s="16"/>
      <c r="RAH150" s="16"/>
      <c r="RAL150" s="16"/>
      <c r="RAP150" s="16"/>
      <c r="RAT150" s="16"/>
      <c r="RAX150" s="16"/>
      <c r="RBB150" s="16"/>
      <c r="RBF150" s="16"/>
      <c r="RBJ150" s="16"/>
      <c r="RBN150" s="16"/>
      <c r="RBR150" s="16"/>
      <c r="RBV150" s="16"/>
      <c r="RBZ150" s="16"/>
      <c r="RCD150" s="16"/>
      <c r="RCH150" s="16"/>
      <c r="RCL150" s="16"/>
      <c r="RCP150" s="16"/>
      <c r="RCT150" s="16"/>
      <c r="RCX150" s="16"/>
      <c r="RDB150" s="16"/>
      <c r="RDF150" s="16"/>
      <c r="RDJ150" s="16"/>
      <c r="RDN150" s="16"/>
      <c r="RDR150" s="16"/>
      <c r="RDV150" s="16"/>
      <c r="RDZ150" s="16"/>
      <c r="RED150" s="16"/>
      <c r="REH150" s="16"/>
      <c r="REL150" s="16"/>
      <c r="REP150" s="16"/>
      <c r="RET150" s="16"/>
      <c r="REX150" s="16"/>
      <c r="RFB150" s="16"/>
      <c r="RFF150" s="16"/>
      <c r="RFJ150" s="16"/>
      <c r="RFN150" s="16"/>
      <c r="RFR150" s="16"/>
      <c r="RFV150" s="16"/>
      <c r="RFZ150" s="16"/>
      <c r="RGD150" s="16"/>
      <c r="RGH150" s="16"/>
      <c r="RGL150" s="16"/>
      <c r="RGP150" s="16"/>
      <c r="RGT150" s="16"/>
      <c r="RGX150" s="16"/>
      <c r="RHB150" s="16"/>
      <c r="RHF150" s="16"/>
      <c r="RHJ150" s="16"/>
      <c r="RHN150" s="16"/>
      <c r="RHR150" s="16"/>
      <c r="RHV150" s="16"/>
      <c r="RHZ150" s="16"/>
      <c r="RID150" s="16"/>
      <c r="RIH150" s="16"/>
      <c r="RIL150" s="16"/>
      <c r="RIP150" s="16"/>
      <c r="RIT150" s="16"/>
      <c r="RIX150" s="16"/>
      <c r="RJB150" s="16"/>
      <c r="RJF150" s="16"/>
      <c r="RJJ150" s="16"/>
      <c r="RJN150" s="16"/>
      <c r="RJR150" s="16"/>
      <c r="RJV150" s="16"/>
      <c r="RJZ150" s="16"/>
      <c r="RKD150" s="16"/>
      <c r="RKH150" s="16"/>
      <c r="RKL150" s="16"/>
      <c r="RKP150" s="16"/>
      <c r="RKT150" s="16"/>
      <c r="RKX150" s="16"/>
      <c r="RLB150" s="16"/>
      <c r="RLF150" s="16"/>
      <c r="RLJ150" s="16"/>
      <c r="RLN150" s="16"/>
      <c r="RLR150" s="16"/>
      <c r="RLV150" s="16"/>
      <c r="RLZ150" s="16"/>
      <c r="RMD150" s="16"/>
      <c r="RMH150" s="16"/>
      <c r="RML150" s="16"/>
      <c r="RMP150" s="16"/>
      <c r="RMT150" s="16"/>
      <c r="RMX150" s="16"/>
      <c r="RNB150" s="16"/>
      <c r="RNF150" s="16"/>
      <c r="RNJ150" s="16"/>
      <c r="RNN150" s="16"/>
      <c r="RNR150" s="16"/>
      <c r="RNV150" s="16"/>
      <c r="RNZ150" s="16"/>
      <c r="ROD150" s="16"/>
      <c r="ROH150" s="16"/>
      <c r="ROL150" s="16"/>
      <c r="ROP150" s="16"/>
      <c r="ROT150" s="16"/>
      <c r="ROX150" s="16"/>
      <c r="RPB150" s="16"/>
      <c r="RPF150" s="16"/>
      <c r="RPJ150" s="16"/>
      <c r="RPN150" s="16"/>
      <c r="RPR150" s="16"/>
      <c r="RPV150" s="16"/>
      <c r="RPZ150" s="16"/>
      <c r="RQD150" s="16"/>
      <c r="RQH150" s="16"/>
      <c r="RQL150" s="16"/>
      <c r="RQP150" s="16"/>
      <c r="RQT150" s="16"/>
      <c r="RQX150" s="16"/>
      <c r="RRB150" s="16"/>
      <c r="RRF150" s="16"/>
      <c r="RRJ150" s="16"/>
      <c r="RRN150" s="16"/>
      <c r="RRR150" s="16"/>
      <c r="RRV150" s="16"/>
      <c r="RRZ150" s="16"/>
      <c r="RSD150" s="16"/>
      <c r="RSH150" s="16"/>
      <c r="RSL150" s="16"/>
      <c r="RSP150" s="16"/>
      <c r="RST150" s="16"/>
      <c r="RSX150" s="16"/>
      <c r="RTB150" s="16"/>
      <c r="RTF150" s="16"/>
      <c r="RTJ150" s="16"/>
      <c r="RTN150" s="16"/>
      <c r="RTR150" s="16"/>
      <c r="RTV150" s="16"/>
      <c r="RTZ150" s="16"/>
      <c r="RUD150" s="16"/>
      <c r="RUH150" s="16"/>
      <c r="RUL150" s="16"/>
      <c r="RUP150" s="16"/>
      <c r="RUT150" s="16"/>
      <c r="RUX150" s="16"/>
      <c r="RVB150" s="16"/>
      <c r="RVF150" s="16"/>
      <c r="RVJ150" s="16"/>
      <c r="RVN150" s="16"/>
      <c r="RVR150" s="16"/>
      <c r="RVV150" s="16"/>
      <c r="RVZ150" s="16"/>
      <c r="RWD150" s="16"/>
      <c r="RWH150" s="16"/>
      <c r="RWL150" s="16"/>
      <c r="RWP150" s="16"/>
      <c r="RWT150" s="16"/>
      <c r="RWX150" s="16"/>
      <c r="RXB150" s="16"/>
      <c r="RXF150" s="16"/>
      <c r="RXJ150" s="16"/>
      <c r="RXN150" s="16"/>
      <c r="RXR150" s="16"/>
      <c r="RXV150" s="16"/>
      <c r="RXZ150" s="16"/>
      <c r="RYD150" s="16"/>
      <c r="RYH150" s="16"/>
      <c r="RYL150" s="16"/>
      <c r="RYP150" s="16"/>
      <c r="RYT150" s="16"/>
      <c r="RYX150" s="16"/>
      <c r="RZB150" s="16"/>
      <c r="RZF150" s="16"/>
      <c r="RZJ150" s="16"/>
      <c r="RZN150" s="16"/>
      <c r="RZR150" s="16"/>
      <c r="RZV150" s="16"/>
      <c r="RZZ150" s="16"/>
      <c r="SAD150" s="16"/>
      <c r="SAH150" s="16"/>
      <c r="SAL150" s="16"/>
      <c r="SAP150" s="16"/>
      <c r="SAT150" s="16"/>
      <c r="SAX150" s="16"/>
      <c r="SBB150" s="16"/>
      <c r="SBF150" s="16"/>
      <c r="SBJ150" s="16"/>
      <c r="SBN150" s="16"/>
      <c r="SBR150" s="16"/>
      <c r="SBV150" s="16"/>
      <c r="SBZ150" s="16"/>
      <c r="SCD150" s="16"/>
      <c r="SCH150" s="16"/>
      <c r="SCL150" s="16"/>
      <c r="SCP150" s="16"/>
      <c r="SCT150" s="16"/>
      <c r="SCX150" s="16"/>
      <c r="SDB150" s="16"/>
      <c r="SDF150" s="16"/>
      <c r="SDJ150" s="16"/>
      <c r="SDN150" s="16"/>
      <c r="SDR150" s="16"/>
      <c r="SDV150" s="16"/>
      <c r="SDZ150" s="16"/>
      <c r="SED150" s="16"/>
      <c r="SEH150" s="16"/>
      <c r="SEL150" s="16"/>
      <c r="SEP150" s="16"/>
      <c r="SET150" s="16"/>
      <c r="SEX150" s="16"/>
      <c r="SFB150" s="16"/>
      <c r="SFF150" s="16"/>
      <c r="SFJ150" s="16"/>
      <c r="SFN150" s="16"/>
      <c r="SFR150" s="16"/>
      <c r="SFV150" s="16"/>
      <c r="SFZ150" s="16"/>
      <c r="SGD150" s="16"/>
      <c r="SGH150" s="16"/>
      <c r="SGL150" s="16"/>
      <c r="SGP150" s="16"/>
      <c r="SGT150" s="16"/>
      <c r="SGX150" s="16"/>
      <c r="SHB150" s="16"/>
      <c r="SHF150" s="16"/>
      <c r="SHJ150" s="16"/>
      <c r="SHN150" s="16"/>
      <c r="SHR150" s="16"/>
      <c r="SHV150" s="16"/>
      <c r="SHZ150" s="16"/>
      <c r="SID150" s="16"/>
      <c r="SIH150" s="16"/>
      <c r="SIL150" s="16"/>
      <c r="SIP150" s="16"/>
      <c r="SIT150" s="16"/>
      <c r="SIX150" s="16"/>
      <c r="SJB150" s="16"/>
      <c r="SJF150" s="16"/>
      <c r="SJJ150" s="16"/>
      <c r="SJN150" s="16"/>
      <c r="SJR150" s="16"/>
      <c r="SJV150" s="16"/>
      <c r="SJZ150" s="16"/>
      <c r="SKD150" s="16"/>
      <c r="SKH150" s="16"/>
      <c r="SKL150" s="16"/>
      <c r="SKP150" s="16"/>
      <c r="SKT150" s="16"/>
      <c r="SKX150" s="16"/>
      <c r="SLB150" s="16"/>
      <c r="SLF150" s="16"/>
      <c r="SLJ150" s="16"/>
      <c r="SLN150" s="16"/>
      <c r="SLR150" s="16"/>
      <c r="SLV150" s="16"/>
      <c r="SLZ150" s="16"/>
      <c r="SMD150" s="16"/>
      <c r="SMH150" s="16"/>
      <c r="SML150" s="16"/>
      <c r="SMP150" s="16"/>
      <c r="SMT150" s="16"/>
      <c r="SMX150" s="16"/>
      <c r="SNB150" s="16"/>
      <c r="SNF150" s="16"/>
      <c r="SNJ150" s="16"/>
      <c r="SNN150" s="16"/>
      <c r="SNR150" s="16"/>
      <c r="SNV150" s="16"/>
      <c r="SNZ150" s="16"/>
      <c r="SOD150" s="16"/>
      <c r="SOH150" s="16"/>
      <c r="SOL150" s="16"/>
      <c r="SOP150" s="16"/>
      <c r="SOT150" s="16"/>
      <c r="SOX150" s="16"/>
      <c r="SPB150" s="16"/>
      <c r="SPF150" s="16"/>
      <c r="SPJ150" s="16"/>
      <c r="SPN150" s="16"/>
      <c r="SPR150" s="16"/>
      <c r="SPV150" s="16"/>
      <c r="SPZ150" s="16"/>
      <c r="SQD150" s="16"/>
      <c r="SQH150" s="16"/>
      <c r="SQL150" s="16"/>
      <c r="SQP150" s="16"/>
      <c r="SQT150" s="16"/>
      <c r="SQX150" s="16"/>
      <c r="SRB150" s="16"/>
      <c r="SRF150" s="16"/>
      <c r="SRJ150" s="16"/>
      <c r="SRN150" s="16"/>
      <c r="SRR150" s="16"/>
      <c r="SRV150" s="16"/>
      <c r="SRZ150" s="16"/>
      <c r="SSD150" s="16"/>
      <c r="SSH150" s="16"/>
      <c r="SSL150" s="16"/>
      <c r="SSP150" s="16"/>
      <c r="SST150" s="16"/>
      <c r="SSX150" s="16"/>
      <c r="STB150" s="16"/>
      <c r="STF150" s="16"/>
      <c r="STJ150" s="16"/>
      <c r="STN150" s="16"/>
      <c r="STR150" s="16"/>
      <c r="STV150" s="16"/>
      <c r="STZ150" s="16"/>
      <c r="SUD150" s="16"/>
      <c r="SUH150" s="16"/>
      <c r="SUL150" s="16"/>
      <c r="SUP150" s="16"/>
      <c r="SUT150" s="16"/>
      <c r="SUX150" s="16"/>
      <c r="SVB150" s="16"/>
      <c r="SVF150" s="16"/>
      <c r="SVJ150" s="16"/>
      <c r="SVN150" s="16"/>
      <c r="SVR150" s="16"/>
      <c r="SVV150" s="16"/>
      <c r="SVZ150" s="16"/>
      <c r="SWD150" s="16"/>
      <c r="SWH150" s="16"/>
      <c r="SWL150" s="16"/>
      <c r="SWP150" s="16"/>
      <c r="SWT150" s="16"/>
      <c r="SWX150" s="16"/>
      <c r="SXB150" s="16"/>
      <c r="SXF150" s="16"/>
      <c r="SXJ150" s="16"/>
      <c r="SXN150" s="16"/>
      <c r="SXR150" s="16"/>
      <c r="SXV150" s="16"/>
      <c r="SXZ150" s="16"/>
      <c r="SYD150" s="16"/>
      <c r="SYH150" s="16"/>
      <c r="SYL150" s="16"/>
      <c r="SYP150" s="16"/>
      <c r="SYT150" s="16"/>
      <c r="SYX150" s="16"/>
      <c r="SZB150" s="16"/>
      <c r="SZF150" s="16"/>
      <c r="SZJ150" s="16"/>
      <c r="SZN150" s="16"/>
      <c r="SZR150" s="16"/>
      <c r="SZV150" s="16"/>
      <c r="SZZ150" s="16"/>
      <c r="TAD150" s="16"/>
      <c r="TAH150" s="16"/>
      <c r="TAL150" s="16"/>
      <c r="TAP150" s="16"/>
      <c r="TAT150" s="16"/>
      <c r="TAX150" s="16"/>
      <c r="TBB150" s="16"/>
      <c r="TBF150" s="16"/>
      <c r="TBJ150" s="16"/>
      <c r="TBN150" s="16"/>
      <c r="TBR150" s="16"/>
      <c r="TBV150" s="16"/>
      <c r="TBZ150" s="16"/>
      <c r="TCD150" s="16"/>
      <c r="TCH150" s="16"/>
      <c r="TCL150" s="16"/>
      <c r="TCP150" s="16"/>
      <c r="TCT150" s="16"/>
      <c r="TCX150" s="16"/>
      <c r="TDB150" s="16"/>
      <c r="TDF150" s="16"/>
      <c r="TDJ150" s="16"/>
      <c r="TDN150" s="16"/>
      <c r="TDR150" s="16"/>
      <c r="TDV150" s="16"/>
      <c r="TDZ150" s="16"/>
      <c r="TED150" s="16"/>
      <c r="TEH150" s="16"/>
      <c r="TEL150" s="16"/>
      <c r="TEP150" s="16"/>
      <c r="TET150" s="16"/>
      <c r="TEX150" s="16"/>
      <c r="TFB150" s="16"/>
      <c r="TFF150" s="16"/>
      <c r="TFJ150" s="16"/>
      <c r="TFN150" s="16"/>
      <c r="TFR150" s="16"/>
      <c r="TFV150" s="16"/>
      <c r="TFZ150" s="16"/>
      <c r="TGD150" s="16"/>
      <c r="TGH150" s="16"/>
      <c r="TGL150" s="16"/>
      <c r="TGP150" s="16"/>
      <c r="TGT150" s="16"/>
      <c r="TGX150" s="16"/>
      <c r="THB150" s="16"/>
      <c r="THF150" s="16"/>
      <c r="THJ150" s="16"/>
      <c r="THN150" s="16"/>
      <c r="THR150" s="16"/>
      <c r="THV150" s="16"/>
      <c r="THZ150" s="16"/>
      <c r="TID150" s="16"/>
      <c r="TIH150" s="16"/>
      <c r="TIL150" s="16"/>
      <c r="TIP150" s="16"/>
      <c r="TIT150" s="16"/>
      <c r="TIX150" s="16"/>
      <c r="TJB150" s="16"/>
      <c r="TJF150" s="16"/>
      <c r="TJJ150" s="16"/>
      <c r="TJN150" s="16"/>
      <c r="TJR150" s="16"/>
      <c r="TJV150" s="16"/>
      <c r="TJZ150" s="16"/>
      <c r="TKD150" s="16"/>
      <c r="TKH150" s="16"/>
      <c r="TKL150" s="16"/>
      <c r="TKP150" s="16"/>
      <c r="TKT150" s="16"/>
      <c r="TKX150" s="16"/>
      <c r="TLB150" s="16"/>
      <c r="TLF150" s="16"/>
      <c r="TLJ150" s="16"/>
      <c r="TLN150" s="16"/>
      <c r="TLR150" s="16"/>
      <c r="TLV150" s="16"/>
      <c r="TLZ150" s="16"/>
      <c r="TMD150" s="16"/>
      <c r="TMH150" s="16"/>
      <c r="TML150" s="16"/>
      <c r="TMP150" s="16"/>
      <c r="TMT150" s="16"/>
      <c r="TMX150" s="16"/>
      <c r="TNB150" s="16"/>
      <c r="TNF150" s="16"/>
      <c r="TNJ150" s="16"/>
      <c r="TNN150" s="16"/>
      <c r="TNR150" s="16"/>
      <c r="TNV150" s="16"/>
      <c r="TNZ150" s="16"/>
      <c r="TOD150" s="16"/>
      <c r="TOH150" s="16"/>
      <c r="TOL150" s="16"/>
      <c r="TOP150" s="16"/>
      <c r="TOT150" s="16"/>
      <c r="TOX150" s="16"/>
      <c r="TPB150" s="16"/>
      <c r="TPF150" s="16"/>
      <c r="TPJ150" s="16"/>
      <c r="TPN150" s="16"/>
      <c r="TPR150" s="16"/>
      <c r="TPV150" s="16"/>
      <c r="TPZ150" s="16"/>
      <c r="TQD150" s="16"/>
      <c r="TQH150" s="16"/>
      <c r="TQL150" s="16"/>
      <c r="TQP150" s="16"/>
      <c r="TQT150" s="16"/>
      <c r="TQX150" s="16"/>
      <c r="TRB150" s="16"/>
      <c r="TRF150" s="16"/>
      <c r="TRJ150" s="16"/>
      <c r="TRN150" s="16"/>
      <c r="TRR150" s="16"/>
      <c r="TRV150" s="16"/>
      <c r="TRZ150" s="16"/>
      <c r="TSD150" s="16"/>
      <c r="TSH150" s="16"/>
      <c r="TSL150" s="16"/>
      <c r="TSP150" s="16"/>
      <c r="TST150" s="16"/>
      <c r="TSX150" s="16"/>
      <c r="TTB150" s="16"/>
      <c r="TTF150" s="16"/>
      <c r="TTJ150" s="16"/>
      <c r="TTN150" s="16"/>
      <c r="TTR150" s="16"/>
      <c r="TTV150" s="16"/>
      <c r="TTZ150" s="16"/>
      <c r="TUD150" s="16"/>
      <c r="TUH150" s="16"/>
      <c r="TUL150" s="16"/>
      <c r="TUP150" s="16"/>
      <c r="TUT150" s="16"/>
      <c r="TUX150" s="16"/>
      <c r="TVB150" s="16"/>
      <c r="TVF150" s="16"/>
      <c r="TVJ150" s="16"/>
      <c r="TVN150" s="16"/>
      <c r="TVR150" s="16"/>
      <c r="TVV150" s="16"/>
      <c r="TVZ150" s="16"/>
      <c r="TWD150" s="16"/>
      <c r="TWH150" s="16"/>
      <c r="TWL150" s="16"/>
      <c r="TWP150" s="16"/>
      <c r="TWT150" s="16"/>
      <c r="TWX150" s="16"/>
      <c r="TXB150" s="16"/>
      <c r="TXF150" s="16"/>
      <c r="TXJ150" s="16"/>
      <c r="TXN150" s="16"/>
      <c r="TXR150" s="16"/>
      <c r="TXV150" s="16"/>
      <c r="TXZ150" s="16"/>
      <c r="TYD150" s="16"/>
      <c r="TYH150" s="16"/>
      <c r="TYL150" s="16"/>
      <c r="TYP150" s="16"/>
      <c r="TYT150" s="16"/>
      <c r="TYX150" s="16"/>
      <c r="TZB150" s="16"/>
      <c r="TZF150" s="16"/>
      <c r="TZJ150" s="16"/>
      <c r="TZN150" s="16"/>
      <c r="TZR150" s="16"/>
      <c r="TZV150" s="16"/>
      <c r="TZZ150" s="16"/>
      <c r="UAD150" s="16"/>
      <c r="UAH150" s="16"/>
      <c r="UAL150" s="16"/>
      <c r="UAP150" s="16"/>
      <c r="UAT150" s="16"/>
      <c r="UAX150" s="16"/>
      <c r="UBB150" s="16"/>
      <c r="UBF150" s="16"/>
      <c r="UBJ150" s="16"/>
      <c r="UBN150" s="16"/>
      <c r="UBR150" s="16"/>
      <c r="UBV150" s="16"/>
      <c r="UBZ150" s="16"/>
      <c r="UCD150" s="16"/>
      <c r="UCH150" s="16"/>
      <c r="UCL150" s="16"/>
      <c r="UCP150" s="16"/>
      <c r="UCT150" s="16"/>
      <c r="UCX150" s="16"/>
      <c r="UDB150" s="16"/>
      <c r="UDF150" s="16"/>
      <c r="UDJ150" s="16"/>
      <c r="UDN150" s="16"/>
      <c r="UDR150" s="16"/>
      <c r="UDV150" s="16"/>
      <c r="UDZ150" s="16"/>
      <c r="UED150" s="16"/>
      <c r="UEH150" s="16"/>
      <c r="UEL150" s="16"/>
      <c r="UEP150" s="16"/>
      <c r="UET150" s="16"/>
      <c r="UEX150" s="16"/>
      <c r="UFB150" s="16"/>
      <c r="UFF150" s="16"/>
      <c r="UFJ150" s="16"/>
      <c r="UFN150" s="16"/>
      <c r="UFR150" s="16"/>
      <c r="UFV150" s="16"/>
      <c r="UFZ150" s="16"/>
      <c r="UGD150" s="16"/>
      <c r="UGH150" s="16"/>
      <c r="UGL150" s="16"/>
      <c r="UGP150" s="16"/>
      <c r="UGT150" s="16"/>
      <c r="UGX150" s="16"/>
      <c r="UHB150" s="16"/>
      <c r="UHF150" s="16"/>
      <c r="UHJ150" s="16"/>
      <c r="UHN150" s="16"/>
      <c r="UHR150" s="16"/>
      <c r="UHV150" s="16"/>
      <c r="UHZ150" s="16"/>
      <c r="UID150" s="16"/>
      <c r="UIH150" s="16"/>
      <c r="UIL150" s="16"/>
      <c r="UIP150" s="16"/>
      <c r="UIT150" s="16"/>
      <c r="UIX150" s="16"/>
      <c r="UJB150" s="16"/>
      <c r="UJF150" s="16"/>
      <c r="UJJ150" s="16"/>
      <c r="UJN150" s="16"/>
      <c r="UJR150" s="16"/>
      <c r="UJV150" s="16"/>
      <c r="UJZ150" s="16"/>
      <c r="UKD150" s="16"/>
      <c r="UKH150" s="16"/>
      <c r="UKL150" s="16"/>
      <c r="UKP150" s="16"/>
      <c r="UKT150" s="16"/>
      <c r="UKX150" s="16"/>
      <c r="ULB150" s="16"/>
      <c r="ULF150" s="16"/>
      <c r="ULJ150" s="16"/>
      <c r="ULN150" s="16"/>
      <c r="ULR150" s="16"/>
      <c r="ULV150" s="16"/>
      <c r="ULZ150" s="16"/>
      <c r="UMD150" s="16"/>
      <c r="UMH150" s="16"/>
      <c r="UML150" s="16"/>
      <c r="UMP150" s="16"/>
      <c r="UMT150" s="16"/>
      <c r="UMX150" s="16"/>
      <c r="UNB150" s="16"/>
      <c r="UNF150" s="16"/>
      <c r="UNJ150" s="16"/>
      <c r="UNN150" s="16"/>
      <c r="UNR150" s="16"/>
      <c r="UNV150" s="16"/>
      <c r="UNZ150" s="16"/>
      <c r="UOD150" s="16"/>
      <c r="UOH150" s="16"/>
      <c r="UOL150" s="16"/>
      <c r="UOP150" s="16"/>
      <c r="UOT150" s="16"/>
      <c r="UOX150" s="16"/>
      <c r="UPB150" s="16"/>
      <c r="UPF150" s="16"/>
      <c r="UPJ150" s="16"/>
      <c r="UPN150" s="16"/>
      <c r="UPR150" s="16"/>
      <c r="UPV150" s="16"/>
      <c r="UPZ150" s="16"/>
      <c r="UQD150" s="16"/>
      <c r="UQH150" s="16"/>
      <c r="UQL150" s="16"/>
      <c r="UQP150" s="16"/>
      <c r="UQT150" s="16"/>
      <c r="UQX150" s="16"/>
      <c r="URB150" s="16"/>
      <c r="URF150" s="16"/>
      <c r="URJ150" s="16"/>
      <c r="URN150" s="16"/>
      <c r="URR150" s="16"/>
      <c r="URV150" s="16"/>
      <c r="URZ150" s="16"/>
      <c r="USD150" s="16"/>
      <c r="USH150" s="16"/>
      <c r="USL150" s="16"/>
      <c r="USP150" s="16"/>
      <c r="UST150" s="16"/>
      <c r="USX150" s="16"/>
      <c r="UTB150" s="16"/>
      <c r="UTF150" s="16"/>
      <c r="UTJ150" s="16"/>
      <c r="UTN150" s="16"/>
      <c r="UTR150" s="16"/>
      <c r="UTV150" s="16"/>
      <c r="UTZ150" s="16"/>
      <c r="UUD150" s="16"/>
      <c r="UUH150" s="16"/>
      <c r="UUL150" s="16"/>
      <c r="UUP150" s="16"/>
      <c r="UUT150" s="16"/>
      <c r="UUX150" s="16"/>
      <c r="UVB150" s="16"/>
      <c r="UVF150" s="16"/>
      <c r="UVJ150" s="16"/>
      <c r="UVN150" s="16"/>
      <c r="UVR150" s="16"/>
      <c r="UVV150" s="16"/>
      <c r="UVZ150" s="16"/>
      <c r="UWD150" s="16"/>
      <c r="UWH150" s="16"/>
      <c r="UWL150" s="16"/>
      <c r="UWP150" s="16"/>
      <c r="UWT150" s="16"/>
      <c r="UWX150" s="16"/>
      <c r="UXB150" s="16"/>
      <c r="UXF150" s="16"/>
      <c r="UXJ150" s="16"/>
      <c r="UXN150" s="16"/>
      <c r="UXR150" s="16"/>
      <c r="UXV150" s="16"/>
      <c r="UXZ150" s="16"/>
      <c r="UYD150" s="16"/>
      <c r="UYH150" s="16"/>
      <c r="UYL150" s="16"/>
      <c r="UYP150" s="16"/>
      <c r="UYT150" s="16"/>
      <c r="UYX150" s="16"/>
      <c r="UZB150" s="16"/>
      <c r="UZF150" s="16"/>
      <c r="UZJ150" s="16"/>
      <c r="UZN150" s="16"/>
      <c r="UZR150" s="16"/>
      <c r="UZV150" s="16"/>
      <c r="UZZ150" s="16"/>
      <c r="VAD150" s="16"/>
      <c r="VAH150" s="16"/>
      <c r="VAL150" s="16"/>
      <c r="VAP150" s="16"/>
      <c r="VAT150" s="16"/>
      <c r="VAX150" s="16"/>
      <c r="VBB150" s="16"/>
      <c r="VBF150" s="16"/>
      <c r="VBJ150" s="16"/>
      <c r="VBN150" s="16"/>
      <c r="VBR150" s="16"/>
      <c r="VBV150" s="16"/>
      <c r="VBZ150" s="16"/>
      <c r="VCD150" s="16"/>
      <c r="VCH150" s="16"/>
      <c r="VCL150" s="16"/>
      <c r="VCP150" s="16"/>
      <c r="VCT150" s="16"/>
      <c r="VCX150" s="16"/>
      <c r="VDB150" s="16"/>
      <c r="VDF150" s="16"/>
      <c r="VDJ150" s="16"/>
      <c r="VDN150" s="16"/>
      <c r="VDR150" s="16"/>
      <c r="VDV150" s="16"/>
      <c r="VDZ150" s="16"/>
      <c r="VED150" s="16"/>
      <c r="VEH150" s="16"/>
      <c r="VEL150" s="16"/>
      <c r="VEP150" s="16"/>
      <c r="VET150" s="16"/>
      <c r="VEX150" s="16"/>
      <c r="VFB150" s="16"/>
      <c r="VFF150" s="16"/>
      <c r="VFJ150" s="16"/>
      <c r="VFN150" s="16"/>
      <c r="VFR150" s="16"/>
      <c r="VFV150" s="16"/>
      <c r="VFZ150" s="16"/>
      <c r="VGD150" s="16"/>
      <c r="VGH150" s="16"/>
      <c r="VGL150" s="16"/>
      <c r="VGP150" s="16"/>
      <c r="VGT150" s="16"/>
      <c r="VGX150" s="16"/>
      <c r="VHB150" s="16"/>
      <c r="VHF150" s="16"/>
      <c r="VHJ150" s="16"/>
      <c r="VHN150" s="16"/>
      <c r="VHR150" s="16"/>
      <c r="VHV150" s="16"/>
      <c r="VHZ150" s="16"/>
      <c r="VID150" s="16"/>
      <c r="VIH150" s="16"/>
      <c r="VIL150" s="16"/>
      <c r="VIP150" s="16"/>
      <c r="VIT150" s="16"/>
      <c r="VIX150" s="16"/>
      <c r="VJB150" s="16"/>
      <c r="VJF150" s="16"/>
      <c r="VJJ150" s="16"/>
      <c r="VJN150" s="16"/>
      <c r="VJR150" s="16"/>
      <c r="VJV150" s="16"/>
      <c r="VJZ150" s="16"/>
      <c r="VKD150" s="16"/>
      <c r="VKH150" s="16"/>
      <c r="VKL150" s="16"/>
      <c r="VKP150" s="16"/>
      <c r="VKT150" s="16"/>
      <c r="VKX150" s="16"/>
      <c r="VLB150" s="16"/>
      <c r="VLF150" s="16"/>
      <c r="VLJ150" s="16"/>
      <c r="VLN150" s="16"/>
      <c r="VLR150" s="16"/>
      <c r="VLV150" s="16"/>
      <c r="VLZ150" s="16"/>
      <c r="VMD150" s="16"/>
      <c r="VMH150" s="16"/>
      <c r="VML150" s="16"/>
      <c r="VMP150" s="16"/>
      <c r="VMT150" s="16"/>
      <c r="VMX150" s="16"/>
      <c r="VNB150" s="16"/>
      <c r="VNF150" s="16"/>
      <c r="VNJ150" s="16"/>
      <c r="VNN150" s="16"/>
      <c r="VNR150" s="16"/>
      <c r="VNV150" s="16"/>
      <c r="VNZ150" s="16"/>
      <c r="VOD150" s="16"/>
      <c r="VOH150" s="16"/>
      <c r="VOL150" s="16"/>
      <c r="VOP150" s="16"/>
      <c r="VOT150" s="16"/>
      <c r="VOX150" s="16"/>
      <c r="VPB150" s="16"/>
      <c r="VPF150" s="16"/>
      <c r="VPJ150" s="16"/>
      <c r="VPN150" s="16"/>
      <c r="VPR150" s="16"/>
      <c r="VPV150" s="16"/>
      <c r="VPZ150" s="16"/>
      <c r="VQD150" s="16"/>
      <c r="VQH150" s="16"/>
      <c r="VQL150" s="16"/>
      <c r="VQP150" s="16"/>
      <c r="VQT150" s="16"/>
      <c r="VQX150" s="16"/>
      <c r="VRB150" s="16"/>
      <c r="VRF150" s="16"/>
      <c r="VRJ150" s="16"/>
      <c r="VRN150" s="16"/>
      <c r="VRR150" s="16"/>
      <c r="VRV150" s="16"/>
      <c r="VRZ150" s="16"/>
      <c r="VSD150" s="16"/>
      <c r="VSH150" s="16"/>
      <c r="VSL150" s="16"/>
      <c r="VSP150" s="16"/>
      <c r="VST150" s="16"/>
      <c r="VSX150" s="16"/>
      <c r="VTB150" s="16"/>
      <c r="VTF150" s="16"/>
      <c r="VTJ150" s="16"/>
      <c r="VTN150" s="16"/>
      <c r="VTR150" s="16"/>
      <c r="VTV150" s="16"/>
      <c r="VTZ150" s="16"/>
      <c r="VUD150" s="16"/>
      <c r="VUH150" s="16"/>
      <c r="VUL150" s="16"/>
      <c r="VUP150" s="16"/>
      <c r="VUT150" s="16"/>
      <c r="VUX150" s="16"/>
      <c r="VVB150" s="16"/>
      <c r="VVF150" s="16"/>
      <c r="VVJ150" s="16"/>
      <c r="VVN150" s="16"/>
      <c r="VVR150" s="16"/>
      <c r="VVV150" s="16"/>
      <c r="VVZ150" s="16"/>
      <c r="VWD150" s="16"/>
      <c r="VWH150" s="16"/>
      <c r="VWL150" s="16"/>
      <c r="VWP150" s="16"/>
      <c r="VWT150" s="16"/>
      <c r="VWX150" s="16"/>
      <c r="VXB150" s="16"/>
      <c r="VXF150" s="16"/>
      <c r="VXJ150" s="16"/>
      <c r="VXN150" s="16"/>
      <c r="VXR150" s="16"/>
      <c r="VXV150" s="16"/>
      <c r="VXZ150" s="16"/>
      <c r="VYD150" s="16"/>
      <c r="VYH150" s="16"/>
      <c r="VYL150" s="16"/>
      <c r="VYP150" s="16"/>
      <c r="VYT150" s="16"/>
      <c r="VYX150" s="16"/>
      <c r="VZB150" s="16"/>
      <c r="VZF150" s="16"/>
      <c r="VZJ150" s="16"/>
      <c r="VZN150" s="16"/>
      <c r="VZR150" s="16"/>
      <c r="VZV150" s="16"/>
      <c r="VZZ150" s="16"/>
      <c r="WAD150" s="16"/>
      <c r="WAH150" s="16"/>
      <c r="WAL150" s="16"/>
      <c r="WAP150" s="16"/>
      <c r="WAT150" s="16"/>
      <c r="WAX150" s="16"/>
      <c r="WBB150" s="16"/>
      <c r="WBF150" s="16"/>
      <c r="WBJ150" s="16"/>
      <c r="WBN150" s="16"/>
      <c r="WBR150" s="16"/>
      <c r="WBV150" s="16"/>
      <c r="WBZ150" s="16"/>
      <c r="WCD150" s="16"/>
      <c r="WCH150" s="16"/>
      <c r="WCL150" s="16"/>
      <c r="WCP150" s="16"/>
      <c r="WCT150" s="16"/>
      <c r="WCX150" s="16"/>
      <c r="WDB150" s="16"/>
      <c r="WDF150" s="16"/>
      <c r="WDJ150" s="16"/>
      <c r="WDN150" s="16"/>
      <c r="WDR150" s="16"/>
      <c r="WDV150" s="16"/>
      <c r="WDZ150" s="16"/>
      <c r="WED150" s="16"/>
      <c r="WEH150" s="16"/>
      <c r="WEL150" s="16"/>
      <c r="WEP150" s="16"/>
      <c r="WET150" s="16"/>
      <c r="WEX150" s="16"/>
      <c r="WFB150" s="16"/>
      <c r="WFF150" s="16"/>
      <c r="WFJ150" s="16"/>
      <c r="WFN150" s="16"/>
      <c r="WFR150" s="16"/>
      <c r="WFV150" s="16"/>
      <c r="WFZ150" s="16"/>
      <c r="WGD150" s="16"/>
      <c r="WGH150" s="16"/>
      <c r="WGL150" s="16"/>
      <c r="WGP150" s="16"/>
      <c r="WGT150" s="16"/>
      <c r="WGX150" s="16"/>
      <c r="WHB150" s="16"/>
      <c r="WHF150" s="16"/>
      <c r="WHJ150" s="16"/>
      <c r="WHN150" s="16"/>
      <c r="WHR150" s="16"/>
      <c r="WHV150" s="16"/>
      <c r="WHZ150" s="16"/>
      <c r="WID150" s="16"/>
      <c r="WIH150" s="16"/>
      <c r="WIL150" s="16"/>
      <c r="WIP150" s="16"/>
      <c r="WIT150" s="16"/>
      <c r="WIX150" s="16"/>
      <c r="WJB150" s="16"/>
      <c r="WJF150" s="16"/>
      <c r="WJJ150" s="16"/>
      <c r="WJN150" s="16"/>
      <c r="WJR150" s="16"/>
      <c r="WJV150" s="16"/>
      <c r="WJZ150" s="16"/>
      <c r="WKD150" s="16"/>
      <c r="WKH150" s="16"/>
      <c r="WKL150" s="16"/>
      <c r="WKP150" s="16"/>
      <c r="WKT150" s="16"/>
      <c r="WKX150" s="16"/>
      <c r="WLB150" s="16"/>
      <c r="WLF150" s="16"/>
      <c r="WLJ150" s="16"/>
      <c r="WLN150" s="16"/>
      <c r="WLR150" s="16"/>
      <c r="WLV150" s="16"/>
      <c r="WLZ150" s="16"/>
      <c r="WMD150" s="16"/>
      <c r="WMH150" s="16"/>
      <c r="WML150" s="16"/>
      <c r="WMP150" s="16"/>
      <c r="WMT150" s="16"/>
      <c r="WMX150" s="16"/>
      <c r="WNB150" s="16"/>
      <c r="WNF150" s="16"/>
      <c r="WNJ150" s="16"/>
      <c r="WNN150" s="16"/>
      <c r="WNR150" s="16"/>
      <c r="WNV150" s="16"/>
      <c r="WNZ150" s="16"/>
      <c r="WOD150" s="16"/>
      <c r="WOH150" s="16"/>
      <c r="WOL150" s="16"/>
      <c r="WOP150" s="16"/>
      <c r="WOT150" s="16"/>
      <c r="WOX150" s="16"/>
      <c r="WPB150" s="16"/>
      <c r="WPF150" s="16"/>
      <c r="WPJ150" s="16"/>
      <c r="WPN150" s="16"/>
      <c r="WPR150" s="16"/>
      <c r="WPV150" s="16"/>
      <c r="WPZ150" s="16"/>
      <c r="WQD150" s="16"/>
      <c r="WQH150" s="16"/>
      <c r="WQL150" s="16"/>
      <c r="WQP150" s="16"/>
      <c r="WQT150" s="16"/>
      <c r="WQX150" s="16"/>
      <c r="WRB150" s="16"/>
      <c r="WRF150" s="16"/>
      <c r="WRJ150" s="16"/>
      <c r="WRN150" s="16"/>
      <c r="WRR150" s="16"/>
      <c r="WRV150" s="16"/>
      <c r="WRZ150" s="16"/>
      <c r="WSD150" s="16"/>
      <c r="WSH150" s="16"/>
      <c r="WSL150" s="16"/>
      <c r="WSP150" s="16"/>
      <c r="WST150" s="16"/>
      <c r="WSX150" s="16"/>
      <c r="WTB150" s="16"/>
      <c r="WTF150" s="16"/>
      <c r="WTJ150" s="16"/>
      <c r="WTN150" s="16"/>
      <c r="WTR150" s="16"/>
      <c r="WTV150" s="16"/>
      <c r="WTZ150" s="16"/>
      <c r="WUD150" s="16"/>
      <c r="WUH150" s="16"/>
      <c r="WUL150" s="16"/>
      <c r="WUP150" s="16"/>
      <c r="WUT150" s="16"/>
      <c r="WUX150" s="16"/>
      <c r="WVB150" s="16"/>
      <c r="WVF150" s="16"/>
      <c r="WVJ150" s="16"/>
      <c r="WVN150" s="16"/>
      <c r="WVR150" s="16"/>
      <c r="WVV150" s="16"/>
      <c r="WVZ150" s="16"/>
      <c r="WWD150" s="16"/>
      <c r="WWH150" s="16"/>
      <c r="WWL150" s="16"/>
      <c r="WWP150" s="16"/>
      <c r="WWT150" s="16"/>
      <c r="WWX150" s="16"/>
      <c r="WXB150" s="16"/>
      <c r="WXF150" s="16"/>
      <c r="WXJ150" s="16"/>
      <c r="WXN150" s="16"/>
      <c r="WXR150" s="16"/>
      <c r="WXV150" s="16"/>
      <c r="WXZ150" s="16"/>
      <c r="WYD150" s="16"/>
      <c r="WYH150" s="16"/>
      <c r="WYL150" s="16"/>
      <c r="WYP150" s="16"/>
      <c r="WYT150" s="16"/>
      <c r="WYX150" s="16"/>
      <c r="WZB150" s="16"/>
      <c r="WZF150" s="16"/>
      <c r="WZJ150" s="16"/>
      <c r="WZN150" s="16"/>
      <c r="WZR150" s="16"/>
      <c r="WZV150" s="16"/>
      <c r="WZZ150" s="16"/>
      <c r="XAD150" s="16"/>
      <c r="XAH150" s="16"/>
      <c r="XAL150" s="16"/>
      <c r="XAP150" s="16"/>
      <c r="XAT150" s="16"/>
      <c r="XAX150" s="16"/>
      <c r="XBB150" s="16"/>
      <c r="XBF150" s="16"/>
      <c r="XBJ150" s="16"/>
      <c r="XBN150" s="16"/>
      <c r="XBR150" s="16"/>
      <c r="XBV150" s="16"/>
      <c r="XBZ150" s="16"/>
      <c r="XCD150" s="16"/>
      <c r="XCH150" s="16"/>
      <c r="XCL150" s="16"/>
      <c r="XCP150" s="16"/>
      <c r="XCT150" s="16"/>
      <c r="XCX150" s="16"/>
      <c r="XDB150" s="16"/>
      <c r="XDF150" s="16"/>
      <c r="XDJ150" s="16"/>
      <c r="XDN150" s="16"/>
      <c r="XDR150" s="16"/>
      <c r="XDV150" s="16"/>
      <c r="XDZ150" s="16"/>
      <c r="XED150" s="16"/>
      <c r="XEH150" s="16"/>
      <c r="XEL150" s="16"/>
      <c r="XEP150" s="16"/>
      <c r="XET150" s="16"/>
      <c r="XEX150" s="16"/>
      <c r="XFB150" s="16"/>
    </row>
    <row r="151" spans="1:1022 1026:2046 2050:3070 3074:4094 4098:5118 5122:6142 6146:7166 7170:8190 8194:9214 9218:10238 10242:11262 11266:12286 12290:13310 13314:14334 14338:15358 15362:16382" s="34" customFormat="1" x14ac:dyDescent="0.2">
      <c r="A151" s="88"/>
      <c r="B151" s="88"/>
      <c r="C151" s="88"/>
      <c r="D151" s="88"/>
      <c r="E151" s="88"/>
      <c r="F151" s="88"/>
      <c r="G151" s="55"/>
      <c r="H151" s="126"/>
      <c r="I151" s="312"/>
      <c r="J151" s="313"/>
      <c r="K151" s="313"/>
      <c r="L151" s="314"/>
      <c r="M151" s="55"/>
      <c r="N151" s="55"/>
      <c r="O151" s="127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</row>
    <row r="152" spans="1:1022 1026:2046 2050:3070 3074:4094 4098:5118 5122:6142 6146:7166 7170:8190 8194:9214 9218:10238 10242:11262 11266:12286 12290:13310 13314:14334 14338:15358 15362:16382" s="34" customFormat="1" x14ac:dyDescent="0.25">
      <c r="A152" s="88"/>
      <c r="B152" s="88"/>
      <c r="C152" s="88"/>
      <c r="D152" s="88"/>
      <c r="E152" s="88"/>
      <c r="F152" s="88"/>
      <c r="G152" s="55"/>
      <c r="H152" s="126"/>
      <c r="I152" s="312"/>
      <c r="J152" s="313"/>
      <c r="K152" s="313"/>
      <c r="L152" s="314"/>
      <c r="M152" s="55"/>
      <c r="N152" s="11"/>
      <c r="O152" s="127"/>
      <c r="P152" s="55"/>
      <c r="Q152" s="55"/>
      <c r="R152" s="11"/>
      <c r="S152" s="55"/>
      <c r="T152" s="55"/>
      <c r="U152" s="55"/>
      <c r="V152" s="11"/>
      <c r="W152" s="55"/>
      <c r="X152" s="55"/>
      <c r="Y152" s="55"/>
      <c r="Z152" s="11"/>
      <c r="AA152" s="55"/>
      <c r="AB152" s="55"/>
      <c r="AC152" s="55"/>
      <c r="AD152" s="11"/>
      <c r="AE152" s="55"/>
      <c r="AF152" s="55"/>
      <c r="AG152" s="55"/>
      <c r="AH152" s="11"/>
      <c r="AI152" s="55"/>
      <c r="AJ152" s="55"/>
      <c r="AK152" s="55"/>
      <c r="AL152" s="11"/>
      <c r="AM152" s="55"/>
      <c r="AP152" s="16"/>
      <c r="AT152" s="16"/>
      <c r="AX152" s="16"/>
      <c r="BB152" s="16"/>
      <c r="BF152" s="16"/>
      <c r="BJ152" s="16"/>
      <c r="BN152" s="16"/>
      <c r="BR152" s="16"/>
      <c r="BV152" s="16"/>
      <c r="BZ152" s="16"/>
      <c r="CD152" s="16"/>
      <c r="CH152" s="16"/>
      <c r="CL152" s="16"/>
      <c r="CP152" s="16"/>
      <c r="CT152" s="16"/>
      <c r="CX152" s="16"/>
      <c r="DB152" s="16"/>
      <c r="DF152" s="16"/>
      <c r="DJ152" s="16"/>
      <c r="DN152" s="16"/>
      <c r="DR152" s="16"/>
      <c r="DV152" s="16"/>
      <c r="DZ152" s="16"/>
      <c r="ED152" s="16"/>
      <c r="EH152" s="16"/>
      <c r="EL152" s="16"/>
      <c r="EP152" s="16"/>
      <c r="ET152" s="16"/>
      <c r="EX152" s="16"/>
      <c r="FB152" s="16"/>
      <c r="FF152" s="16"/>
      <c r="FJ152" s="16"/>
      <c r="FN152" s="16"/>
      <c r="FR152" s="16"/>
      <c r="FV152" s="16"/>
      <c r="FZ152" s="16"/>
      <c r="GD152" s="16"/>
      <c r="GH152" s="16"/>
      <c r="GL152" s="16"/>
      <c r="GP152" s="16"/>
      <c r="GT152" s="16"/>
      <c r="GX152" s="16"/>
      <c r="HB152" s="16"/>
      <c r="HF152" s="16"/>
      <c r="HJ152" s="16"/>
      <c r="HN152" s="16"/>
      <c r="HR152" s="16"/>
      <c r="HV152" s="16"/>
      <c r="HZ152" s="16"/>
      <c r="ID152" s="16"/>
      <c r="IH152" s="16"/>
      <c r="IL152" s="16"/>
      <c r="IP152" s="16"/>
      <c r="IT152" s="16"/>
      <c r="IX152" s="16"/>
      <c r="JB152" s="16"/>
      <c r="JF152" s="16"/>
      <c r="JJ152" s="16"/>
      <c r="JN152" s="16"/>
      <c r="JR152" s="16"/>
      <c r="JV152" s="16"/>
      <c r="JZ152" s="16"/>
      <c r="KD152" s="16"/>
      <c r="KH152" s="16"/>
      <c r="KL152" s="16"/>
      <c r="KP152" s="16"/>
      <c r="KT152" s="16"/>
      <c r="KX152" s="16"/>
      <c r="LB152" s="16"/>
      <c r="LF152" s="16"/>
      <c r="LJ152" s="16"/>
      <c r="LN152" s="16"/>
      <c r="LR152" s="16"/>
      <c r="LV152" s="16"/>
      <c r="LZ152" s="16"/>
      <c r="MD152" s="16"/>
      <c r="MH152" s="16"/>
      <c r="ML152" s="16"/>
      <c r="MP152" s="16"/>
      <c r="MT152" s="16"/>
      <c r="MX152" s="16"/>
      <c r="NB152" s="16"/>
      <c r="NF152" s="16"/>
      <c r="NJ152" s="16"/>
      <c r="NN152" s="16"/>
      <c r="NR152" s="16"/>
      <c r="NV152" s="16"/>
      <c r="NZ152" s="16"/>
      <c r="OD152" s="16"/>
      <c r="OH152" s="16"/>
      <c r="OL152" s="16"/>
      <c r="OP152" s="16"/>
      <c r="OT152" s="16"/>
      <c r="OX152" s="16"/>
      <c r="PB152" s="16"/>
      <c r="PF152" s="16"/>
      <c r="PJ152" s="16"/>
      <c r="PN152" s="16"/>
      <c r="PR152" s="16"/>
      <c r="PV152" s="16"/>
      <c r="PZ152" s="16"/>
      <c r="QD152" s="16"/>
      <c r="QH152" s="16"/>
      <c r="QL152" s="16"/>
      <c r="QP152" s="16"/>
      <c r="QT152" s="16"/>
      <c r="QX152" s="16"/>
      <c r="RB152" s="16"/>
      <c r="RF152" s="16"/>
      <c r="RJ152" s="16"/>
      <c r="RN152" s="16"/>
      <c r="RR152" s="16"/>
      <c r="RV152" s="16"/>
      <c r="RZ152" s="16"/>
      <c r="SD152" s="16"/>
      <c r="SH152" s="16"/>
      <c r="SL152" s="16"/>
      <c r="SP152" s="16"/>
      <c r="ST152" s="16"/>
      <c r="SX152" s="16"/>
      <c r="TB152" s="16"/>
      <c r="TF152" s="16"/>
      <c r="TJ152" s="16"/>
      <c r="TN152" s="16"/>
      <c r="TR152" s="16"/>
      <c r="TV152" s="16"/>
      <c r="TZ152" s="16"/>
      <c r="UD152" s="16"/>
      <c r="UH152" s="16"/>
      <c r="UL152" s="16"/>
      <c r="UP152" s="16"/>
      <c r="UT152" s="16"/>
      <c r="UX152" s="16"/>
      <c r="VB152" s="16"/>
      <c r="VF152" s="16"/>
      <c r="VJ152" s="16"/>
      <c r="VN152" s="16"/>
      <c r="VR152" s="16"/>
      <c r="VV152" s="16"/>
      <c r="VZ152" s="16"/>
      <c r="WD152" s="16"/>
      <c r="WH152" s="16"/>
      <c r="WL152" s="16"/>
      <c r="WP152" s="16"/>
      <c r="WT152" s="16"/>
      <c r="WX152" s="16"/>
      <c r="XB152" s="16"/>
      <c r="XF152" s="16"/>
      <c r="XJ152" s="16"/>
      <c r="XN152" s="16"/>
      <c r="XR152" s="16"/>
      <c r="XV152" s="16"/>
      <c r="XZ152" s="16"/>
      <c r="YD152" s="16"/>
      <c r="YH152" s="16"/>
      <c r="YL152" s="16"/>
      <c r="YP152" s="16"/>
      <c r="YT152" s="16"/>
      <c r="YX152" s="16"/>
      <c r="ZB152" s="16"/>
      <c r="ZF152" s="16"/>
      <c r="ZJ152" s="16"/>
      <c r="ZN152" s="16"/>
      <c r="ZR152" s="16"/>
      <c r="ZV152" s="16"/>
      <c r="ZZ152" s="16"/>
      <c r="AAD152" s="16"/>
      <c r="AAH152" s="16"/>
      <c r="AAL152" s="16"/>
      <c r="AAP152" s="16"/>
      <c r="AAT152" s="16"/>
      <c r="AAX152" s="16"/>
      <c r="ABB152" s="16"/>
      <c r="ABF152" s="16"/>
      <c r="ABJ152" s="16"/>
      <c r="ABN152" s="16"/>
      <c r="ABR152" s="16"/>
      <c r="ABV152" s="16"/>
      <c r="ABZ152" s="16"/>
      <c r="ACD152" s="16"/>
      <c r="ACH152" s="16"/>
      <c r="ACL152" s="16"/>
      <c r="ACP152" s="16"/>
      <c r="ACT152" s="16"/>
      <c r="ACX152" s="16"/>
      <c r="ADB152" s="16"/>
      <c r="ADF152" s="16"/>
      <c r="ADJ152" s="16"/>
      <c r="ADN152" s="16"/>
      <c r="ADR152" s="16"/>
      <c r="ADV152" s="16"/>
      <c r="ADZ152" s="16"/>
      <c r="AED152" s="16"/>
      <c r="AEH152" s="16"/>
      <c r="AEL152" s="16"/>
      <c r="AEP152" s="16"/>
      <c r="AET152" s="16"/>
      <c r="AEX152" s="16"/>
      <c r="AFB152" s="16"/>
      <c r="AFF152" s="16"/>
      <c r="AFJ152" s="16"/>
      <c r="AFN152" s="16"/>
      <c r="AFR152" s="16"/>
      <c r="AFV152" s="16"/>
      <c r="AFZ152" s="16"/>
      <c r="AGD152" s="16"/>
      <c r="AGH152" s="16"/>
      <c r="AGL152" s="16"/>
      <c r="AGP152" s="16"/>
      <c r="AGT152" s="16"/>
      <c r="AGX152" s="16"/>
      <c r="AHB152" s="16"/>
      <c r="AHF152" s="16"/>
      <c r="AHJ152" s="16"/>
      <c r="AHN152" s="16"/>
      <c r="AHR152" s="16"/>
      <c r="AHV152" s="16"/>
      <c r="AHZ152" s="16"/>
      <c r="AID152" s="16"/>
      <c r="AIH152" s="16"/>
      <c r="AIL152" s="16"/>
      <c r="AIP152" s="16"/>
      <c r="AIT152" s="16"/>
      <c r="AIX152" s="16"/>
      <c r="AJB152" s="16"/>
      <c r="AJF152" s="16"/>
      <c r="AJJ152" s="16"/>
      <c r="AJN152" s="16"/>
      <c r="AJR152" s="16"/>
      <c r="AJV152" s="16"/>
      <c r="AJZ152" s="16"/>
      <c r="AKD152" s="16"/>
      <c r="AKH152" s="16"/>
      <c r="AKL152" s="16"/>
      <c r="AKP152" s="16"/>
      <c r="AKT152" s="16"/>
      <c r="AKX152" s="16"/>
      <c r="ALB152" s="16"/>
      <c r="ALF152" s="16"/>
      <c r="ALJ152" s="16"/>
      <c r="ALN152" s="16"/>
      <c r="ALR152" s="16"/>
      <c r="ALV152" s="16"/>
      <c r="ALZ152" s="16"/>
      <c r="AMD152" s="16"/>
      <c r="AMH152" s="16"/>
      <c r="AML152" s="16"/>
      <c r="AMP152" s="16"/>
      <c r="AMT152" s="16"/>
      <c r="AMX152" s="16"/>
      <c r="ANB152" s="16"/>
      <c r="ANF152" s="16"/>
      <c r="ANJ152" s="16"/>
      <c r="ANN152" s="16"/>
      <c r="ANR152" s="16"/>
      <c r="ANV152" s="16"/>
      <c r="ANZ152" s="16"/>
      <c r="AOD152" s="16"/>
      <c r="AOH152" s="16"/>
      <c r="AOL152" s="16"/>
      <c r="AOP152" s="16"/>
      <c r="AOT152" s="16"/>
      <c r="AOX152" s="16"/>
      <c r="APB152" s="16"/>
      <c r="APF152" s="16"/>
      <c r="APJ152" s="16"/>
      <c r="APN152" s="16"/>
      <c r="APR152" s="16"/>
      <c r="APV152" s="16"/>
      <c r="APZ152" s="16"/>
      <c r="AQD152" s="16"/>
      <c r="AQH152" s="16"/>
      <c r="AQL152" s="16"/>
      <c r="AQP152" s="16"/>
      <c r="AQT152" s="16"/>
      <c r="AQX152" s="16"/>
      <c r="ARB152" s="16"/>
      <c r="ARF152" s="16"/>
      <c r="ARJ152" s="16"/>
      <c r="ARN152" s="16"/>
      <c r="ARR152" s="16"/>
      <c r="ARV152" s="16"/>
      <c r="ARZ152" s="16"/>
      <c r="ASD152" s="16"/>
      <c r="ASH152" s="16"/>
      <c r="ASL152" s="16"/>
      <c r="ASP152" s="16"/>
      <c r="AST152" s="16"/>
      <c r="ASX152" s="16"/>
      <c r="ATB152" s="16"/>
      <c r="ATF152" s="16"/>
      <c r="ATJ152" s="16"/>
      <c r="ATN152" s="16"/>
      <c r="ATR152" s="16"/>
      <c r="ATV152" s="16"/>
      <c r="ATZ152" s="16"/>
      <c r="AUD152" s="16"/>
      <c r="AUH152" s="16"/>
      <c r="AUL152" s="16"/>
      <c r="AUP152" s="16"/>
      <c r="AUT152" s="16"/>
      <c r="AUX152" s="16"/>
      <c r="AVB152" s="16"/>
      <c r="AVF152" s="16"/>
      <c r="AVJ152" s="16"/>
      <c r="AVN152" s="16"/>
      <c r="AVR152" s="16"/>
      <c r="AVV152" s="16"/>
      <c r="AVZ152" s="16"/>
      <c r="AWD152" s="16"/>
      <c r="AWH152" s="16"/>
      <c r="AWL152" s="16"/>
      <c r="AWP152" s="16"/>
      <c r="AWT152" s="16"/>
      <c r="AWX152" s="16"/>
      <c r="AXB152" s="16"/>
      <c r="AXF152" s="16"/>
      <c r="AXJ152" s="16"/>
      <c r="AXN152" s="16"/>
      <c r="AXR152" s="16"/>
      <c r="AXV152" s="16"/>
      <c r="AXZ152" s="16"/>
      <c r="AYD152" s="16"/>
      <c r="AYH152" s="16"/>
      <c r="AYL152" s="16"/>
      <c r="AYP152" s="16"/>
      <c r="AYT152" s="16"/>
      <c r="AYX152" s="16"/>
      <c r="AZB152" s="16"/>
      <c r="AZF152" s="16"/>
      <c r="AZJ152" s="16"/>
      <c r="AZN152" s="16"/>
      <c r="AZR152" s="16"/>
      <c r="AZV152" s="16"/>
      <c r="AZZ152" s="16"/>
      <c r="BAD152" s="16"/>
      <c r="BAH152" s="16"/>
      <c r="BAL152" s="16"/>
      <c r="BAP152" s="16"/>
      <c r="BAT152" s="16"/>
      <c r="BAX152" s="16"/>
      <c r="BBB152" s="16"/>
      <c r="BBF152" s="16"/>
      <c r="BBJ152" s="16"/>
      <c r="BBN152" s="16"/>
      <c r="BBR152" s="16"/>
      <c r="BBV152" s="16"/>
      <c r="BBZ152" s="16"/>
      <c r="BCD152" s="16"/>
      <c r="BCH152" s="16"/>
      <c r="BCL152" s="16"/>
      <c r="BCP152" s="16"/>
      <c r="BCT152" s="16"/>
      <c r="BCX152" s="16"/>
      <c r="BDB152" s="16"/>
      <c r="BDF152" s="16"/>
      <c r="BDJ152" s="16"/>
      <c r="BDN152" s="16"/>
      <c r="BDR152" s="16"/>
      <c r="BDV152" s="16"/>
      <c r="BDZ152" s="16"/>
      <c r="BED152" s="16"/>
      <c r="BEH152" s="16"/>
      <c r="BEL152" s="16"/>
      <c r="BEP152" s="16"/>
      <c r="BET152" s="16"/>
      <c r="BEX152" s="16"/>
      <c r="BFB152" s="16"/>
      <c r="BFF152" s="16"/>
      <c r="BFJ152" s="16"/>
      <c r="BFN152" s="16"/>
      <c r="BFR152" s="16"/>
      <c r="BFV152" s="16"/>
      <c r="BFZ152" s="16"/>
      <c r="BGD152" s="16"/>
      <c r="BGH152" s="16"/>
      <c r="BGL152" s="16"/>
      <c r="BGP152" s="16"/>
      <c r="BGT152" s="16"/>
      <c r="BGX152" s="16"/>
      <c r="BHB152" s="16"/>
      <c r="BHF152" s="16"/>
      <c r="BHJ152" s="16"/>
      <c r="BHN152" s="16"/>
      <c r="BHR152" s="16"/>
      <c r="BHV152" s="16"/>
      <c r="BHZ152" s="16"/>
      <c r="BID152" s="16"/>
      <c r="BIH152" s="16"/>
      <c r="BIL152" s="16"/>
      <c r="BIP152" s="16"/>
      <c r="BIT152" s="16"/>
      <c r="BIX152" s="16"/>
      <c r="BJB152" s="16"/>
      <c r="BJF152" s="16"/>
      <c r="BJJ152" s="16"/>
      <c r="BJN152" s="16"/>
      <c r="BJR152" s="16"/>
      <c r="BJV152" s="16"/>
      <c r="BJZ152" s="16"/>
      <c r="BKD152" s="16"/>
      <c r="BKH152" s="16"/>
      <c r="BKL152" s="16"/>
      <c r="BKP152" s="16"/>
      <c r="BKT152" s="16"/>
      <c r="BKX152" s="16"/>
      <c r="BLB152" s="16"/>
      <c r="BLF152" s="16"/>
      <c r="BLJ152" s="16"/>
      <c r="BLN152" s="16"/>
      <c r="BLR152" s="16"/>
      <c r="BLV152" s="16"/>
      <c r="BLZ152" s="16"/>
      <c r="BMD152" s="16"/>
      <c r="BMH152" s="16"/>
      <c r="BML152" s="16"/>
      <c r="BMP152" s="16"/>
      <c r="BMT152" s="16"/>
      <c r="BMX152" s="16"/>
      <c r="BNB152" s="16"/>
      <c r="BNF152" s="16"/>
      <c r="BNJ152" s="16"/>
      <c r="BNN152" s="16"/>
      <c r="BNR152" s="16"/>
      <c r="BNV152" s="16"/>
      <c r="BNZ152" s="16"/>
      <c r="BOD152" s="16"/>
      <c r="BOH152" s="16"/>
      <c r="BOL152" s="16"/>
      <c r="BOP152" s="16"/>
      <c r="BOT152" s="16"/>
      <c r="BOX152" s="16"/>
      <c r="BPB152" s="16"/>
      <c r="BPF152" s="16"/>
      <c r="BPJ152" s="16"/>
      <c r="BPN152" s="16"/>
      <c r="BPR152" s="16"/>
      <c r="BPV152" s="16"/>
      <c r="BPZ152" s="16"/>
      <c r="BQD152" s="16"/>
      <c r="BQH152" s="16"/>
      <c r="BQL152" s="16"/>
      <c r="BQP152" s="16"/>
      <c r="BQT152" s="16"/>
      <c r="BQX152" s="16"/>
      <c r="BRB152" s="16"/>
      <c r="BRF152" s="16"/>
      <c r="BRJ152" s="16"/>
      <c r="BRN152" s="16"/>
      <c r="BRR152" s="16"/>
      <c r="BRV152" s="16"/>
      <c r="BRZ152" s="16"/>
      <c r="BSD152" s="16"/>
      <c r="BSH152" s="16"/>
      <c r="BSL152" s="16"/>
      <c r="BSP152" s="16"/>
      <c r="BST152" s="16"/>
      <c r="BSX152" s="16"/>
      <c r="BTB152" s="16"/>
      <c r="BTF152" s="16"/>
      <c r="BTJ152" s="16"/>
      <c r="BTN152" s="16"/>
      <c r="BTR152" s="16"/>
      <c r="BTV152" s="16"/>
      <c r="BTZ152" s="16"/>
      <c r="BUD152" s="16"/>
      <c r="BUH152" s="16"/>
      <c r="BUL152" s="16"/>
      <c r="BUP152" s="16"/>
      <c r="BUT152" s="16"/>
      <c r="BUX152" s="16"/>
      <c r="BVB152" s="16"/>
      <c r="BVF152" s="16"/>
      <c r="BVJ152" s="16"/>
      <c r="BVN152" s="16"/>
      <c r="BVR152" s="16"/>
      <c r="BVV152" s="16"/>
      <c r="BVZ152" s="16"/>
      <c r="BWD152" s="16"/>
      <c r="BWH152" s="16"/>
      <c r="BWL152" s="16"/>
      <c r="BWP152" s="16"/>
      <c r="BWT152" s="16"/>
      <c r="BWX152" s="16"/>
      <c r="BXB152" s="16"/>
      <c r="BXF152" s="16"/>
      <c r="BXJ152" s="16"/>
      <c r="BXN152" s="16"/>
      <c r="BXR152" s="16"/>
      <c r="BXV152" s="16"/>
      <c r="BXZ152" s="16"/>
      <c r="BYD152" s="16"/>
      <c r="BYH152" s="16"/>
      <c r="BYL152" s="16"/>
      <c r="BYP152" s="16"/>
      <c r="BYT152" s="16"/>
      <c r="BYX152" s="16"/>
      <c r="BZB152" s="16"/>
      <c r="BZF152" s="16"/>
      <c r="BZJ152" s="16"/>
      <c r="BZN152" s="16"/>
      <c r="BZR152" s="16"/>
      <c r="BZV152" s="16"/>
      <c r="BZZ152" s="16"/>
      <c r="CAD152" s="16"/>
      <c r="CAH152" s="16"/>
      <c r="CAL152" s="16"/>
      <c r="CAP152" s="16"/>
      <c r="CAT152" s="16"/>
      <c r="CAX152" s="16"/>
      <c r="CBB152" s="16"/>
      <c r="CBF152" s="16"/>
      <c r="CBJ152" s="16"/>
      <c r="CBN152" s="16"/>
      <c r="CBR152" s="16"/>
      <c r="CBV152" s="16"/>
      <c r="CBZ152" s="16"/>
      <c r="CCD152" s="16"/>
      <c r="CCH152" s="16"/>
      <c r="CCL152" s="16"/>
      <c r="CCP152" s="16"/>
      <c r="CCT152" s="16"/>
      <c r="CCX152" s="16"/>
      <c r="CDB152" s="16"/>
      <c r="CDF152" s="16"/>
      <c r="CDJ152" s="16"/>
      <c r="CDN152" s="16"/>
      <c r="CDR152" s="16"/>
      <c r="CDV152" s="16"/>
      <c r="CDZ152" s="16"/>
      <c r="CED152" s="16"/>
      <c r="CEH152" s="16"/>
      <c r="CEL152" s="16"/>
      <c r="CEP152" s="16"/>
      <c r="CET152" s="16"/>
      <c r="CEX152" s="16"/>
      <c r="CFB152" s="16"/>
      <c r="CFF152" s="16"/>
      <c r="CFJ152" s="16"/>
      <c r="CFN152" s="16"/>
      <c r="CFR152" s="16"/>
      <c r="CFV152" s="16"/>
      <c r="CFZ152" s="16"/>
      <c r="CGD152" s="16"/>
      <c r="CGH152" s="16"/>
      <c r="CGL152" s="16"/>
      <c r="CGP152" s="16"/>
      <c r="CGT152" s="16"/>
      <c r="CGX152" s="16"/>
      <c r="CHB152" s="16"/>
      <c r="CHF152" s="16"/>
      <c r="CHJ152" s="16"/>
      <c r="CHN152" s="16"/>
      <c r="CHR152" s="16"/>
      <c r="CHV152" s="16"/>
      <c r="CHZ152" s="16"/>
      <c r="CID152" s="16"/>
      <c r="CIH152" s="16"/>
      <c r="CIL152" s="16"/>
      <c r="CIP152" s="16"/>
      <c r="CIT152" s="16"/>
      <c r="CIX152" s="16"/>
      <c r="CJB152" s="16"/>
      <c r="CJF152" s="16"/>
      <c r="CJJ152" s="16"/>
      <c r="CJN152" s="16"/>
      <c r="CJR152" s="16"/>
      <c r="CJV152" s="16"/>
      <c r="CJZ152" s="16"/>
      <c r="CKD152" s="16"/>
      <c r="CKH152" s="16"/>
      <c r="CKL152" s="16"/>
      <c r="CKP152" s="16"/>
      <c r="CKT152" s="16"/>
      <c r="CKX152" s="16"/>
      <c r="CLB152" s="16"/>
      <c r="CLF152" s="16"/>
      <c r="CLJ152" s="16"/>
      <c r="CLN152" s="16"/>
      <c r="CLR152" s="16"/>
      <c r="CLV152" s="16"/>
      <c r="CLZ152" s="16"/>
      <c r="CMD152" s="16"/>
      <c r="CMH152" s="16"/>
      <c r="CML152" s="16"/>
      <c r="CMP152" s="16"/>
      <c r="CMT152" s="16"/>
      <c r="CMX152" s="16"/>
      <c r="CNB152" s="16"/>
      <c r="CNF152" s="16"/>
      <c r="CNJ152" s="16"/>
      <c r="CNN152" s="16"/>
      <c r="CNR152" s="16"/>
      <c r="CNV152" s="16"/>
      <c r="CNZ152" s="16"/>
      <c r="COD152" s="16"/>
      <c r="COH152" s="16"/>
      <c r="COL152" s="16"/>
      <c r="COP152" s="16"/>
      <c r="COT152" s="16"/>
      <c r="COX152" s="16"/>
      <c r="CPB152" s="16"/>
      <c r="CPF152" s="16"/>
      <c r="CPJ152" s="16"/>
      <c r="CPN152" s="16"/>
      <c r="CPR152" s="16"/>
      <c r="CPV152" s="16"/>
      <c r="CPZ152" s="16"/>
      <c r="CQD152" s="16"/>
      <c r="CQH152" s="16"/>
      <c r="CQL152" s="16"/>
      <c r="CQP152" s="16"/>
      <c r="CQT152" s="16"/>
      <c r="CQX152" s="16"/>
      <c r="CRB152" s="16"/>
      <c r="CRF152" s="16"/>
      <c r="CRJ152" s="16"/>
      <c r="CRN152" s="16"/>
      <c r="CRR152" s="16"/>
      <c r="CRV152" s="16"/>
      <c r="CRZ152" s="16"/>
      <c r="CSD152" s="16"/>
      <c r="CSH152" s="16"/>
      <c r="CSL152" s="16"/>
      <c r="CSP152" s="16"/>
      <c r="CST152" s="16"/>
      <c r="CSX152" s="16"/>
      <c r="CTB152" s="16"/>
      <c r="CTF152" s="16"/>
      <c r="CTJ152" s="16"/>
      <c r="CTN152" s="16"/>
      <c r="CTR152" s="16"/>
      <c r="CTV152" s="16"/>
      <c r="CTZ152" s="16"/>
      <c r="CUD152" s="16"/>
      <c r="CUH152" s="16"/>
      <c r="CUL152" s="16"/>
      <c r="CUP152" s="16"/>
      <c r="CUT152" s="16"/>
      <c r="CUX152" s="16"/>
      <c r="CVB152" s="16"/>
      <c r="CVF152" s="16"/>
      <c r="CVJ152" s="16"/>
      <c r="CVN152" s="16"/>
      <c r="CVR152" s="16"/>
      <c r="CVV152" s="16"/>
      <c r="CVZ152" s="16"/>
      <c r="CWD152" s="16"/>
      <c r="CWH152" s="16"/>
      <c r="CWL152" s="16"/>
      <c r="CWP152" s="16"/>
      <c r="CWT152" s="16"/>
      <c r="CWX152" s="16"/>
      <c r="CXB152" s="16"/>
      <c r="CXF152" s="16"/>
      <c r="CXJ152" s="16"/>
      <c r="CXN152" s="16"/>
      <c r="CXR152" s="16"/>
      <c r="CXV152" s="16"/>
      <c r="CXZ152" s="16"/>
      <c r="CYD152" s="16"/>
      <c r="CYH152" s="16"/>
      <c r="CYL152" s="16"/>
      <c r="CYP152" s="16"/>
      <c r="CYT152" s="16"/>
      <c r="CYX152" s="16"/>
      <c r="CZB152" s="16"/>
      <c r="CZF152" s="16"/>
      <c r="CZJ152" s="16"/>
      <c r="CZN152" s="16"/>
      <c r="CZR152" s="16"/>
      <c r="CZV152" s="16"/>
      <c r="CZZ152" s="16"/>
      <c r="DAD152" s="16"/>
      <c r="DAH152" s="16"/>
      <c r="DAL152" s="16"/>
      <c r="DAP152" s="16"/>
      <c r="DAT152" s="16"/>
      <c r="DAX152" s="16"/>
      <c r="DBB152" s="16"/>
      <c r="DBF152" s="16"/>
      <c r="DBJ152" s="16"/>
      <c r="DBN152" s="16"/>
      <c r="DBR152" s="16"/>
      <c r="DBV152" s="16"/>
      <c r="DBZ152" s="16"/>
      <c r="DCD152" s="16"/>
      <c r="DCH152" s="16"/>
      <c r="DCL152" s="16"/>
      <c r="DCP152" s="16"/>
      <c r="DCT152" s="16"/>
      <c r="DCX152" s="16"/>
      <c r="DDB152" s="16"/>
      <c r="DDF152" s="16"/>
      <c r="DDJ152" s="16"/>
      <c r="DDN152" s="16"/>
      <c r="DDR152" s="16"/>
      <c r="DDV152" s="16"/>
      <c r="DDZ152" s="16"/>
      <c r="DED152" s="16"/>
      <c r="DEH152" s="16"/>
      <c r="DEL152" s="16"/>
      <c r="DEP152" s="16"/>
      <c r="DET152" s="16"/>
      <c r="DEX152" s="16"/>
      <c r="DFB152" s="16"/>
      <c r="DFF152" s="16"/>
      <c r="DFJ152" s="16"/>
      <c r="DFN152" s="16"/>
      <c r="DFR152" s="16"/>
      <c r="DFV152" s="16"/>
      <c r="DFZ152" s="16"/>
      <c r="DGD152" s="16"/>
      <c r="DGH152" s="16"/>
      <c r="DGL152" s="16"/>
      <c r="DGP152" s="16"/>
      <c r="DGT152" s="16"/>
      <c r="DGX152" s="16"/>
      <c r="DHB152" s="16"/>
      <c r="DHF152" s="16"/>
      <c r="DHJ152" s="16"/>
      <c r="DHN152" s="16"/>
      <c r="DHR152" s="16"/>
      <c r="DHV152" s="16"/>
      <c r="DHZ152" s="16"/>
      <c r="DID152" s="16"/>
      <c r="DIH152" s="16"/>
      <c r="DIL152" s="16"/>
      <c r="DIP152" s="16"/>
      <c r="DIT152" s="16"/>
      <c r="DIX152" s="16"/>
      <c r="DJB152" s="16"/>
      <c r="DJF152" s="16"/>
      <c r="DJJ152" s="16"/>
      <c r="DJN152" s="16"/>
      <c r="DJR152" s="16"/>
      <c r="DJV152" s="16"/>
      <c r="DJZ152" s="16"/>
      <c r="DKD152" s="16"/>
      <c r="DKH152" s="16"/>
      <c r="DKL152" s="16"/>
      <c r="DKP152" s="16"/>
      <c r="DKT152" s="16"/>
      <c r="DKX152" s="16"/>
      <c r="DLB152" s="16"/>
      <c r="DLF152" s="16"/>
      <c r="DLJ152" s="16"/>
      <c r="DLN152" s="16"/>
      <c r="DLR152" s="16"/>
      <c r="DLV152" s="16"/>
      <c r="DLZ152" s="16"/>
      <c r="DMD152" s="16"/>
      <c r="DMH152" s="16"/>
      <c r="DML152" s="16"/>
      <c r="DMP152" s="16"/>
      <c r="DMT152" s="16"/>
      <c r="DMX152" s="16"/>
      <c r="DNB152" s="16"/>
      <c r="DNF152" s="16"/>
      <c r="DNJ152" s="16"/>
      <c r="DNN152" s="16"/>
      <c r="DNR152" s="16"/>
      <c r="DNV152" s="16"/>
      <c r="DNZ152" s="16"/>
      <c r="DOD152" s="16"/>
      <c r="DOH152" s="16"/>
      <c r="DOL152" s="16"/>
      <c r="DOP152" s="16"/>
      <c r="DOT152" s="16"/>
      <c r="DOX152" s="16"/>
      <c r="DPB152" s="16"/>
      <c r="DPF152" s="16"/>
      <c r="DPJ152" s="16"/>
      <c r="DPN152" s="16"/>
      <c r="DPR152" s="16"/>
      <c r="DPV152" s="16"/>
      <c r="DPZ152" s="16"/>
      <c r="DQD152" s="16"/>
      <c r="DQH152" s="16"/>
      <c r="DQL152" s="16"/>
      <c r="DQP152" s="16"/>
      <c r="DQT152" s="16"/>
      <c r="DQX152" s="16"/>
      <c r="DRB152" s="16"/>
      <c r="DRF152" s="16"/>
      <c r="DRJ152" s="16"/>
      <c r="DRN152" s="16"/>
      <c r="DRR152" s="16"/>
      <c r="DRV152" s="16"/>
      <c r="DRZ152" s="16"/>
      <c r="DSD152" s="16"/>
      <c r="DSH152" s="16"/>
      <c r="DSL152" s="16"/>
      <c r="DSP152" s="16"/>
      <c r="DST152" s="16"/>
      <c r="DSX152" s="16"/>
      <c r="DTB152" s="16"/>
      <c r="DTF152" s="16"/>
      <c r="DTJ152" s="16"/>
      <c r="DTN152" s="16"/>
      <c r="DTR152" s="16"/>
      <c r="DTV152" s="16"/>
      <c r="DTZ152" s="16"/>
      <c r="DUD152" s="16"/>
      <c r="DUH152" s="16"/>
      <c r="DUL152" s="16"/>
      <c r="DUP152" s="16"/>
      <c r="DUT152" s="16"/>
      <c r="DUX152" s="16"/>
      <c r="DVB152" s="16"/>
      <c r="DVF152" s="16"/>
      <c r="DVJ152" s="16"/>
      <c r="DVN152" s="16"/>
      <c r="DVR152" s="16"/>
      <c r="DVV152" s="16"/>
      <c r="DVZ152" s="16"/>
      <c r="DWD152" s="16"/>
      <c r="DWH152" s="16"/>
      <c r="DWL152" s="16"/>
      <c r="DWP152" s="16"/>
      <c r="DWT152" s="16"/>
      <c r="DWX152" s="16"/>
      <c r="DXB152" s="16"/>
      <c r="DXF152" s="16"/>
      <c r="DXJ152" s="16"/>
      <c r="DXN152" s="16"/>
      <c r="DXR152" s="16"/>
      <c r="DXV152" s="16"/>
      <c r="DXZ152" s="16"/>
      <c r="DYD152" s="16"/>
      <c r="DYH152" s="16"/>
      <c r="DYL152" s="16"/>
      <c r="DYP152" s="16"/>
      <c r="DYT152" s="16"/>
      <c r="DYX152" s="16"/>
      <c r="DZB152" s="16"/>
      <c r="DZF152" s="16"/>
      <c r="DZJ152" s="16"/>
      <c r="DZN152" s="16"/>
      <c r="DZR152" s="16"/>
      <c r="DZV152" s="16"/>
      <c r="DZZ152" s="16"/>
      <c r="EAD152" s="16"/>
      <c r="EAH152" s="16"/>
      <c r="EAL152" s="16"/>
      <c r="EAP152" s="16"/>
      <c r="EAT152" s="16"/>
      <c r="EAX152" s="16"/>
      <c r="EBB152" s="16"/>
      <c r="EBF152" s="16"/>
      <c r="EBJ152" s="16"/>
      <c r="EBN152" s="16"/>
      <c r="EBR152" s="16"/>
      <c r="EBV152" s="16"/>
      <c r="EBZ152" s="16"/>
      <c r="ECD152" s="16"/>
      <c r="ECH152" s="16"/>
      <c r="ECL152" s="16"/>
      <c r="ECP152" s="16"/>
      <c r="ECT152" s="16"/>
      <c r="ECX152" s="16"/>
      <c r="EDB152" s="16"/>
      <c r="EDF152" s="16"/>
      <c r="EDJ152" s="16"/>
      <c r="EDN152" s="16"/>
      <c r="EDR152" s="16"/>
      <c r="EDV152" s="16"/>
      <c r="EDZ152" s="16"/>
      <c r="EED152" s="16"/>
      <c r="EEH152" s="16"/>
      <c r="EEL152" s="16"/>
      <c r="EEP152" s="16"/>
      <c r="EET152" s="16"/>
      <c r="EEX152" s="16"/>
      <c r="EFB152" s="16"/>
      <c r="EFF152" s="16"/>
      <c r="EFJ152" s="16"/>
      <c r="EFN152" s="16"/>
      <c r="EFR152" s="16"/>
      <c r="EFV152" s="16"/>
      <c r="EFZ152" s="16"/>
      <c r="EGD152" s="16"/>
      <c r="EGH152" s="16"/>
      <c r="EGL152" s="16"/>
      <c r="EGP152" s="16"/>
      <c r="EGT152" s="16"/>
      <c r="EGX152" s="16"/>
      <c r="EHB152" s="16"/>
      <c r="EHF152" s="16"/>
      <c r="EHJ152" s="16"/>
      <c r="EHN152" s="16"/>
      <c r="EHR152" s="16"/>
      <c r="EHV152" s="16"/>
      <c r="EHZ152" s="16"/>
      <c r="EID152" s="16"/>
      <c r="EIH152" s="16"/>
      <c r="EIL152" s="16"/>
      <c r="EIP152" s="16"/>
      <c r="EIT152" s="16"/>
      <c r="EIX152" s="16"/>
      <c r="EJB152" s="16"/>
      <c r="EJF152" s="16"/>
      <c r="EJJ152" s="16"/>
      <c r="EJN152" s="16"/>
      <c r="EJR152" s="16"/>
      <c r="EJV152" s="16"/>
      <c r="EJZ152" s="16"/>
      <c r="EKD152" s="16"/>
      <c r="EKH152" s="16"/>
      <c r="EKL152" s="16"/>
      <c r="EKP152" s="16"/>
      <c r="EKT152" s="16"/>
      <c r="EKX152" s="16"/>
      <c r="ELB152" s="16"/>
      <c r="ELF152" s="16"/>
      <c r="ELJ152" s="16"/>
      <c r="ELN152" s="16"/>
      <c r="ELR152" s="16"/>
      <c r="ELV152" s="16"/>
      <c r="ELZ152" s="16"/>
      <c r="EMD152" s="16"/>
      <c r="EMH152" s="16"/>
      <c r="EML152" s="16"/>
      <c r="EMP152" s="16"/>
      <c r="EMT152" s="16"/>
      <c r="EMX152" s="16"/>
      <c r="ENB152" s="16"/>
      <c r="ENF152" s="16"/>
      <c r="ENJ152" s="16"/>
      <c r="ENN152" s="16"/>
      <c r="ENR152" s="16"/>
      <c r="ENV152" s="16"/>
      <c r="ENZ152" s="16"/>
      <c r="EOD152" s="16"/>
      <c r="EOH152" s="16"/>
      <c r="EOL152" s="16"/>
      <c r="EOP152" s="16"/>
      <c r="EOT152" s="16"/>
      <c r="EOX152" s="16"/>
      <c r="EPB152" s="16"/>
      <c r="EPF152" s="16"/>
      <c r="EPJ152" s="16"/>
      <c r="EPN152" s="16"/>
      <c r="EPR152" s="16"/>
      <c r="EPV152" s="16"/>
      <c r="EPZ152" s="16"/>
      <c r="EQD152" s="16"/>
      <c r="EQH152" s="16"/>
      <c r="EQL152" s="16"/>
      <c r="EQP152" s="16"/>
      <c r="EQT152" s="16"/>
      <c r="EQX152" s="16"/>
      <c r="ERB152" s="16"/>
      <c r="ERF152" s="16"/>
      <c r="ERJ152" s="16"/>
      <c r="ERN152" s="16"/>
      <c r="ERR152" s="16"/>
      <c r="ERV152" s="16"/>
      <c r="ERZ152" s="16"/>
      <c r="ESD152" s="16"/>
      <c r="ESH152" s="16"/>
      <c r="ESL152" s="16"/>
      <c r="ESP152" s="16"/>
      <c r="EST152" s="16"/>
      <c r="ESX152" s="16"/>
      <c r="ETB152" s="16"/>
      <c r="ETF152" s="16"/>
      <c r="ETJ152" s="16"/>
      <c r="ETN152" s="16"/>
      <c r="ETR152" s="16"/>
      <c r="ETV152" s="16"/>
      <c r="ETZ152" s="16"/>
      <c r="EUD152" s="16"/>
      <c r="EUH152" s="16"/>
      <c r="EUL152" s="16"/>
      <c r="EUP152" s="16"/>
      <c r="EUT152" s="16"/>
      <c r="EUX152" s="16"/>
      <c r="EVB152" s="16"/>
      <c r="EVF152" s="16"/>
      <c r="EVJ152" s="16"/>
      <c r="EVN152" s="16"/>
      <c r="EVR152" s="16"/>
      <c r="EVV152" s="16"/>
      <c r="EVZ152" s="16"/>
      <c r="EWD152" s="16"/>
      <c r="EWH152" s="16"/>
      <c r="EWL152" s="16"/>
      <c r="EWP152" s="16"/>
      <c r="EWT152" s="16"/>
      <c r="EWX152" s="16"/>
      <c r="EXB152" s="16"/>
      <c r="EXF152" s="16"/>
      <c r="EXJ152" s="16"/>
      <c r="EXN152" s="16"/>
      <c r="EXR152" s="16"/>
      <c r="EXV152" s="16"/>
      <c r="EXZ152" s="16"/>
      <c r="EYD152" s="16"/>
      <c r="EYH152" s="16"/>
      <c r="EYL152" s="16"/>
      <c r="EYP152" s="16"/>
      <c r="EYT152" s="16"/>
      <c r="EYX152" s="16"/>
      <c r="EZB152" s="16"/>
      <c r="EZF152" s="16"/>
      <c r="EZJ152" s="16"/>
      <c r="EZN152" s="16"/>
      <c r="EZR152" s="16"/>
      <c r="EZV152" s="16"/>
      <c r="EZZ152" s="16"/>
      <c r="FAD152" s="16"/>
      <c r="FAH152" s="16"/>
      <c r="FAL152" s="16"/>
      <c r="FAP152" s="16"/>
      <c r="FAT152" s="16"/>
      <c r="FAX152" s="16"/>
      <c r="FBB152" s="16"/>
      <c r="FBF152" s="16"/>
      <c r="FBJ152" s="16"/>
      <c r="FBN152" s="16"/>
      <c r="FBR152" s="16"/>
      <c r="FBV152" s="16"/>
      <c r="FBZ152" s="16"/>
      <c r="FCD152" s="16"/>
      <c r="FCH152" s="16"/>
      <c r="FCL152" s="16"/>
      <c r="FCP152" s="16"/>
      <c r="FCT152" s="16"/>
      <c r="FCX152" s="16"/>
      <c r="FDB152" s="16"/>
      <c r="FDF152" s="16"/>
      <c r="FDJ152" s="16"/>
      <c r="FDN152" s="16"/>
      <c r="FDR152" s="16"/>
      <c r="FDV152" s="16"/>
      <c r="FDZ152" s="16"/>
      <c r="FED152" s="16"/>
      <c r="FEH152" s="16"/>
      <c r="FEL152" s="16"/>
      <c r="FEP152" s="16"/>
      <c r="FET152" s="16"/>
      <c r="FEX152" s="16"/>
      <c r="FFB152" s="16"/>
      <c r="FFF152" s="16"/>
      <c r="FFJ152" s="16"/>
      <c r="FFN152" s="16"/>
      <c r="FFR152" s="16"/>
      <c r="FFV152" s="16"/>
      <c r="FFZ152" s="16"/>
      <c r="FGD152" s="16"/>
      <c r="FGH152" s="16"/>
      <c r="FGL152" s="16"/>
      <c r="FGP152" s="16"/>
      <c r="FGT152" s="16"/>
      <c r="FGX152" s="16"/>
      <c r="FHB152" s="16"/>
      <c r="FHF152" s="16"/>
      <c r="FHJ152" s="16"/>
      <c r="FHN152" s="16"/>
      <c r="FHR152" s="16"/>
      <c r="FHV152" s="16"/>
      <c r="FHZ152" s="16"/>
      <c r="FID152" s="16"/>
      <c r="FIH152" s="16"/>
      <c r="FIL152" s="16"/>
      <c r="FIP152" s="16"/>
      <c r="FIT152" s="16"/>
      <c r="FIX152" s="16"/>
      <c r="FJB152" s="16"/>
      <c r="FJF152" s="16"/>
      <c r="FJJ152" s="16"/>
      <c r="FJN152" s="16"/>
      <c r="FJR152" s="16"/>
      <c r="FJV152" s="16"/>
      <c r="FJZ152" s="16"/>
      <c r="FKD152" s="16"/>
      <c r="FKH152" s="16"/>
      <c r="FKL152" s="16"/>
      <c r="FKP152" s="16"/>
      <c r="FKT152" s="16"/>
      <c r="FKX152" s="16"/>
      <c r="FLB152" s="16"/>
      <c r="FLF152" s="16"/>
      <c r="FLJ152" s="16"/>
      <c r="FLN152" s="16"/>
      <c r="FLR152" s="16"/>
      <c r="FLV152" s="16"/>
      <c r="FLZ152" s="16"/>
      <c r="FMD152" s="16"/>
      <c r="FMH152" s="16"/>
      <c r="FML152" s="16"/>
      <c r="FMP152" s="16"/>
      <c r="FMT152" s="16"/>
      <c r="FMX152" s="16"/>
      <c r="FNB152" s="16"/>
      <c r="FNF152" s="16"/>
      <c r="FNJ152" s="16"/>
      <c r="FNN152" s="16"/>
      <c r="FNR152" s="16"/>
      <c r="FNV152" s="16"/>
      <c r="FNZ152" s="16"/>
      <c r="FOD152" s="16"/>
      <c r="FOH152" s="16"/>
      <c r="FOL152" s="16"/>
      <c r="FOP152" s="16"/>
      <c r="FOT152" s="16"/>
      <c r="FOX152" s="16"/>
      <c r="FPB152" s="16"/>
      <c r="FPF152" s="16"/>
      <c r="FPJ152" s="16"/>
      <c r="FPN152" s="16"/>
      <c r="FPR152" s="16"/>
      <c r="FPV152" s="16"/>
      <c r="FPZ152" s="16"/>
      <c r="FQD152" s="16"/>
      <c r="FQH152" s="16"/>
      <c r="FQL152" s="16"/>
      <c r="FQP152" s="16"/>
      <c r="FQT152" s="16"/>
      <c r="FQX152" s="16"/>
      <c r="FRB152" s="16"/>
      <c r="FRF152" s="16"/>
      <c r="FRJ152" s="16"/>
      <c r="FRN152" s="16"/>
      <c r="FRR152" s="16"/>
      <c r="FRV152" s="16"/>
      <c r="FRZ152" s="16"/>
      <c r="FSD152" s="16"/>
      <c r="FSH152" s="16"/>
      <c r="FSL152" s="16"/>
      <c r="FSP152" s="16"/>
      <c r="FST152" s="16"/>
      <c r="FSX152" s="16"/>
      <c r="FTB152" s="16"/>
      <c r="FTF152" s="16"/>
      <c r="FTJ152" s="16"/>
      <c r="FTN152" s="16"/>
      <c r="FTR152" s="16"/>
      <c r="FTV152" s="16"/>
      <c r="FTZ152" s="16"/>
      <c r="FUD152" s="16"/>
      <c r="FUH152" s="16"/>
      <c r="FUL152" s="16"/>
      <c r="FUP152" s="16"/>
      <c r="FUT152" s="16"/>
      <c r="FUX152" s="16"/>
      <c r="FVB152" s="16"/>
      <c r="FVF152" s="16"/>
      <c r="FVJ152" s="16"/>
      <c r="FVN152" s="16"/>
      <c r="FVR152" s="16"/>
      <c r="FVV152" s="16"/>
      <c r="FVZ152" s="16"/>
      <c r="FWD152" s="16"/>
      <c r="FWH152" s="16"/>
      <c r="FWL152" s="16"/>
      <c r="FWP152" s="16"/>
      <c r="FWT152" s="16"/>
      <c r="FWX152" s="16"/>
      <c r="FXB152" s="16"/>
      <c r="FXF152" s="16"/>
      <c r="FXJ152" s="16"/>
      <c r="FXN152" s="16"/>
      <c r="FXR152" s="16"/>
      <c r="FXV152" s="16"/>
      <c r="FXZ152" s="16"/>
      <c r="FYD152" s="16"/>
      <c r="FYH152" s="16"/>
      <c r="FYL152" s="16"/>
      <c r="FYP152" s="16"/>
      <c r="FYT152" s="16"/>
      <c r="FYX152" s="16"/>
      <c r="FZB152" s="16"/>
      <c r="FZF152" s="16"/>
      <c r="FZJ152" s="16"/>
      <c r="FZN152" s="16"/>
      <c r="FZR152" s="16"/>
      <c r="FZV152" s="16"/>
      <c r="FZZ152" s="16"/>
      <c r="GAD152" s="16"/>
      <c r="GAH152" s="16"/>
      <c r="GAL152" s="16"/>
      <c r="GAP152" s="16"/>
      <c r="GAT152" s="16"/>
      <c r="GAX152" s="16"/>
      <c r="GBB152" s="16"/>
      <c r="GBF152" s="16"/>
      <c r="GBJ152" s="16"/>
      <c r="GBN152" s="16"/>
      <c r="GBR152" s="16"/>
      <c r="GBV152" s="16"/>
      <c r="GBZ152" s="16"/>
      <c r="GCD152" s="16"/>
      <c r="GCH152" s="16"/>
      <c r="GCL152" s="16"/>
      <c r="GCP152" s="16"/>
      <c r="GCT152" s="16"/>
      <c r="GCX152" s="16"/>
      <c r="GDB152" s="16"/>
      <c r="GDF152" s="16"/>
      <c r="GDJ152" s="16"/>
      <c r="GDN152" s="16"/>
      <c r="GDR152" s="16"/>
      <c r="GDV152" s="16"/>
      <c r="GDZ152" s="16"/>
      <c r="GED152" s="16"/>
      <c r="GEH152" s="16"/>
      <c r="GEL152" s="16"/>
      <c r="GEP152" s="16"/>
      <c r="GET152" s="16"/>
      <c r="GEX152" s="16"/>
      <c r="GFB152" s="16"/>
      <c r="GFF152" s="16"/>
      <c r="GFJ152" s="16"/>
      <c r="GFN152" s="16"/>
      <c r="GFR152" s="16"/>
      <c r="GFV152" s="16"/>
      <c r="GFZ152" s="16"/>
      <c r="GGD152" s="16"/>
      <c r="GGH152" s="16"/>
      <c r="GGL152" s="16"/>
      <c r="GGP152" s="16"/>
      <c r="GGT152" s="16"/>
      <c r="GGX152" s="16"/>
      <c r="GHB152" s="16"/>
      <c r="GHF152" s="16"/>
      <c r="GHJ152" s="16"/>
      <c r="GHN152" s="16"/>
      <c r="GHR152" s="16"/>
      <c r="GHV152" s="16"/>
      <c r="GHZ152" s="16"/>
      <c r="GID152" s="16"/>
      <c r="GIH152" s="16"/>
      <c r="GIL152" s="16"/>
      <c r="GIP152" s="16"/>
      <c r="GIT152" s="16"/>
      <c r="GIX152" s="16"/>
      <c r="GJB152" s="16"/>
      <c r="GJF152" s="16"/>
      <c r="GJJ152" s="16"/>
      <c r="GJN152" s="16"/>
      <c r="GJR152" s="16"/>
      <c r="GJV152" s="16"/>
      <c r="GJZ152" s="16"/>
      <c r="GKD152" s="16"/>
      <c r="GKH152" s="16"/>
      <c r="GKL152" s="16"/>
      <c r="GKP152" s="16"/>
      <c r="GKT152" s="16"/>
      <c r="GKX152" s="16"/>
      <c r="GLB152" s="16"/>
      <c r="GLF152" s="16"/>
      <c r="GLJ152" s="16"/>
      <c r="GLN152" s="16"/>
      <c r="GLR152" s="16"/>
      <c r="GLV152" s="16"/>
      <c r="GLZ152" s="16"/>
      <c r="GMD152" s="16"/>
      <c r="GMH152" s="16"/>
      <c r="GML152" s="16"/>
      <c r="GMP152" s="16"/>
      <c r="GMT152" s="16"/>
      <c r="GMX152" s="16"/>
      <c r="GNB152" s="16"/>
      <c r="GNF152" s="16"/>
      <c r="GNJ152" s="16"/>
      <c r="GNN152" s="16"/>
      <c r="GNR152" s="16"/>
      <c r="GNV152" s="16"/>
      <c r="GNZ152" s="16"/>
      <c r="GOD152" s="16"/>
      <c r="GOH152" s="16"/>
      <c r="GOL152" s="16"/>
      <c r="GOP152" s="16"/>
      <c r="GOT152" s="16"/>
      <c r="GOX152" s="16"/>
      <c r="GPB152" s="16"/>
      <c r="GPF152" s="16"/>
      <c r="GPJ152" s="16"/>
      <c r="GPN152" s="16"/>
      <c r="GPR152" s="16"/>
      <c r="GPV152" s="16"/>
      <c r="GPZ152" s="16"/>
      <c r="GQD152" s="16"/>
      <c r="GQH152" s="16"/>
      <c r="GQL152" s="16"/>
      <c r="GQP152" s="16"/>
      <c r="GQT152" s="16"/>
      <c r="GQX152" s="16"/>
      <c r="GRB152" s="16"/>
      <c r="GRF152" s="16"/>
      <c r="GRJ152" s="16"/>
      <c r="GRN152" s="16"/>
      <c r="GRR152" s="16"/>
      <c r="GRV152" s="16"/>
      <c r="GRZ152" s="16"/>
      <c r="GSD152" s="16"/>
      <c r="GSH152" s="16"/>
      <c r="GSL152" s="16"/>
      <c r="GSP152" s="16"/>
      <c r="GST152" s="16"/>
      <c r="GSX152" s="16"/>
      <c r="GTB152" s="16"/>
      <c r="GTF152" s="16"/>
      <c r="GTJ152" s="16"/>
      <c r="GTN152" s="16"/>
      <c r="GTR152" s="16"/>
      <c r="GTV152" s="16"/>
      <c r="GTZ152" s="16"/>
      <c r="GUD152" s="16"/>
      <c r="GUH152" s="16"/>
      <c r="GUL152" s="16"/>
      <c r="GUP152" s="16"/>
      <c r="GUT152" s="16"/>
      <c r="GUX152" s="16"/>
      <c r="GVB152" s="16"/>
      <c r="GVF152" s="16"/>
      <c r="GVJ152" s="16"/>
      <c r="GVN152" s="16"/>
      <c r="GVR152" s="16"/>
      <c r="GVV152" s="16"/>
      <c r="GVZ152" s="16"/>
      <c r="GWD152" s="16"/>
      <c r="GWH152" s="16"/>
      <c r="GWL152" s="16"/>
      <c r="GWP152" s="16"/>
      <c r="GWT152" s="16"/>
      <c r="GWX152" s="16"/>
      <c r="GXB152" s="16"/>
      <c r="GXF152" s="16"/>
      <c r="GXJ152" s="16"/>
      <c r="GXN152" s="16"/>
      <c r="GXR152" s="16"/>
      <c r="GXV152" s="16"/>
      <c r="GXZ152" s="16"/>
      <c r="GYD152" s="16"/>
      <c r="GYH152" s="16"/>
      <c r="GYL152" s="16"/>
      <c r="GYP152" s="16"/>
      <c r="GYT152" s="16"/>
      <c r="GYX152" s="16"/>
      <c r="GZB152" s="16"/>
      <c r="GZF152" s="16"/>
      <c r="GZJ152" s="16"/>
      <c r="GZN152" s="16"/>
      <c r="GZR152" s="16"/>
      <c r="GZV152" s="16"/>
      <c r="GZZ152" s="16"/>
      <c r="HAD152" s="16"/>
      <c r="HAH152" s="16"/>
      <c r="HAL152" s="16"/>
      <c r="HAP152" s="16"/>
      <c r="HAT152" s="16"/>
      <c r="HAX152" s="16"/>
      <c r="HBB152" s="16"/>
      <c r="HBF152" s="16"/>
      <c r="HBJ152" s="16"/>
      <c r="HBN152" s="16"/>
      <c r="HBR152" s="16"/>
      <c r="HBV152" s="16"/>
      <c r="HBZ152" s="16"/>
      <c r="HCD152" s="16"/>
      <c r="HCH152" s="16"/>
      <c r="HCL152" s="16"/>
      <c r="HCP152" s="16"/>
      <c r="HCT152" s="16"/>
      <c r="HCX152" s="16"/>
      <c r="HDB152" s="16"/>
      <c r="HDF152" s="16"/>
      <c r="HDJ152" s="16"/>
      <c r="HDN152" s="16"/>
      <c r="HDR152" s="16"/>
      <c r="HDV152" s="16"/>
      <c r="HDZ152" s="16"/>
      <c r="HED152" s="16"/>
      <c r="HEH152" s="16"/>
      <c r="HEL152" s="16"/>
      <c r="HEP152" s="16"/>
      <c r="HET152" s="16"/>
      <c r="HEX152" s="16"/>
      <c r="HFB152" s="16"/>
      <c r="HFF152" s="16"/>
      <c r="HFJ152" s="16"/>
      <c r="HFN152" s="16"/>
      <c r="HFR152" s="16"/>
      <c r="HFV152" s="16"/>
      <c r="HFZ152" s="16"/>
      <c r="HGD152" s="16"/>
      <c r="HGH152" s="16"/>
      <c r="HGL152" s="16"/>
      <c r="HGP152" s="16"/>
      <c r="HGT152" s="16"/>
      <c r="HGX152" s="16"/>
      <c r="HHB152" s="16"/>
      <c r="HHF152" s="16"/>
      <c r="HHJ152" s="16"/>
      <c r="HHN152" s="16"/>
      <c r="HHR152" s="16"/>
      <c r="HHV152" s="16"/>
      <c r="HHZ152" s="16"/>
      <c r="HID152" s="16"/>
      <c r="HIH152" s="16"/>
      <c r="HIL152" s="16"/>
      <c r="HIP152" s="16"/>
      <c r="HIT152" s="16"/>
      <c r="HIX152" s="16"/>
      <c r="HJB152" s="16"/>
      <c r="HJF152" s="16"/>
      <c r="HJJ152" s="16"/>
      <c r="HJN152" s="16"/>
      <c r="HJR152" s="16"/>
      <c r="HJV152" s="16"/>
      <c r="HJZ152" s="16"/>
      <c r="HKD152" s="16"/>
      <c r="HKH152" s="16"/>
      <c r="HKL152" s="16"/>
      <c r="HKP152" s="16"/>
      <c r="HKT152" s="16"/>
      <c r="HKX152" s="16"/>
      <c r="HLB152" s="16"/>
      <c r="HLF152" s="16"/>
      <c r="HLJ152" s="16"/>
      <c r="HLN152" s="16"/>
      <c r="HLR152" s="16"/>
      <c r="HLV152" s="16"/>
      <c r="HLZ152" s="16"/>
      <c r="HMD152" s="16"/>
      <c r="HMH152" s="16"/>
      <c r="HML152" s="16"/>
      <c r="HMP152" s="16"/>
      <c r="HMT152" s="16"/>
      <c r="HMX152" s="16"/>
      <c r="HNB152" s="16"/>
      <c r="HNF152" s="16"/>
      <c r="HNJ152" s="16"/>
      <c r="HNN152" s="16"/>
      <c r="HNR152" s="16"/>
      <c r="HNV152" s="16"/>
      <c r="HNZ152" s="16"/>
      <c r="HOD152" s="16"/>
      <c r="HOH152" s="16"/>
      <c r="HOL152" s="16"/>
      <c r="HOP152" s="16"/>
      <c r="HOT152" s="16"/>
      <c r="HOX152" s="16"/>
      <c r="HPB152" s="16"/>
      <c r="HPF152" s="16"/>
      <c r="HPJ152" s="16"/>
      <c r="HPN152" s="16"/>
      <c r="HPR152" s="16"/>
      <c r="HPV152" s="16"/>
      <c r="HPZ152" s="16"/>
      <c r="HQD152" s="16"/>
      <c r="HQH152" s="16"/>
      <c r="HQL152" s="16"/>
      <c r="HQP152" s="16"/>
      <c r="HQT152" s="16"/>
      <c r="HQX152" s="16"/>
      <c r="HRB152" s="16"/>
      <c r="HRF152" s="16"/>
      <c r="HRJ152" s="16"/>
      <c r="HRN152" s="16"/>
      <c r="HRR152" s="16"/>
      <c r="HRV152" s="16"/>
      <c r="HRZ152" s="16"/>
      <c r="HSD152" s="16"/>
      <c r="HSH152" s="16"/>
      <c r="HSL152" s="16"/>
      <c r="HSP152" s="16"/>
      <c r="HST152" s="16"/>
      <c r="HSX152" s="16"/>
      <c r="HTB152" s="16"/>
      <c r="HTF152" s="16"/>
      <c r="HTJ152" s="16"/>
      <c r="HTN152" s="16"/>
      <c r="HTR152" s="16"/>
      <c r="HTV152" s="16"/>
      <c r="HTZ152" s="16"/>
      <c r="HUD152" s="16"/>
      <c r="HUH152" s="16"/>
      <c r="HUL152" s="16"/>
      <c r="HUP152" s="16"/>
      <c r="HUT152" s="16"/>
      <c r="HUX152" s="16"/>
      <c r="HVB152" s="16"/>
      <c r="HVF152" s="16"/>
      <c r="HVJ152" s="16"/>
      <c r="HVN152" s="16"/>
      <c r="HVR152" s="16"/>
      <c r="HVV152" s="16"/>
      <c r="HVZ152" s="16"/>
      <c r="HWD152" s="16"/>
      <c r="HWH152" s="16"/>
      <c r="HWL152" s="16"/>
      <c r="HWP152" s="16"/>
      <c r="HWT152" s="16"/>
      <c r="HWX152" s="16"/>
      <c r="HXB152" s="16"/>
      <c r="HXF152" s="16"/>
      <c r="HXJ152" s="16"/>
      <c r="HXN152" s="16"/>
      <c r="HXR152" s="16"/>
      <c r="HXV152" s="16"/>
      <c r="HXZ152" s="16"/>
      <c r="HYD152" s="16"/>
      <c r="HYH152" s="16"/>
      <c r="HYL152" s="16"/>
      <c r="HYP152" s="16"/>
      <c r="HYT152" s="16"/>
      <c r="HYX152" s="16"/>
      <c r="HZB152" s="16"/>
      <c r="HZF152" s="16"/>
      <c r="HZJ152" s="16"/>
      <c r="HZN152" s="16"/>
      <c r="HZR152" s="16"/>
      <c r="HZV152" s="16"/>
      <c r="HZZ152" s="16"/>
      <c r="IAD152" s="16"/>
      <c r="IAH152" s="16"/>
      <c r="IAL152" s="16"/>
      <c r="IAP152" s="16"/>
      <c r="IAT152" s="16"/>
      <c r="IAX152" s="16"/>
      <c r="IBB152" s="16"/>
      <c r="IBF152" s="16"/>
      <c r="IBJ152" s="16"/>
      <c r="IBN152" s="16"/>
      <c r="IBR152" s="16"/>
      <c r="IBV152" s="16"/>
      <c r="IBZ152" s="16"/>
      <c r="ICD152" s="16"/>
      <c r="ICH152" s="16"/>
      <c r="ICL152" s="16"/>
      <c r="ICP152" s="16"/>
      <c r="ICT152" s="16"/>
      <c r="ICX152" s="16"/>
      <c r="IDB152" s="16"/>
      <c r="IDF152" s="16"/>
      <c r="IDJ152" s="16"/>
      <c r="IDN152" s="16"/>
      <c r="IDR152" s="16"/>
      <c r="IDV152" s="16"/>
      <c r="IDZ152" s="16"/>
      <c r="IED152" s="16"/>
      <c r="IEH152" s="16"/>
      <c r="IEL152" s="16"/>
      <c r="IEP152" s="16"/>
      <c r="IET152" s="16"/>
      <c r="IEX152" s="16"/>
      <c r="IFB152" s="16"/>
      <c r="IFF152" s="16"/>
      <c r="IFJ152" s="16"/>
      <c r="IFN152" s="16"/>
      <c r="IFR152" s="16"/>
      <c r="IFV152" s="16"/>
      <c r="IFZ152" s="16"/>
      <c r="IGD152" s="16"/>
      <c r="IGH152" s="16"/>
      <c r="IGL152" s="16"/>
      <c r="IGP152" s="16"/>
      <c r="IGT152" s="16"/>
      <c r="IGX152" s="16"/>
      <c r="IHB152" s="16"/>
      <c r="IHF152" s="16"/>
      <c r="IHJ152" s="16"/>
      <c r="IHN152" s="16"/>
      <c r="IHR152" s="16"/>
      <c r="IHV152" s="16"/>
      <c r="IHZ152" s="16"/>
      <c r="IID152" s="16"/>
      <c r="IIH152" s="16"/>
      <c r="IIL152" s="16"/>
      <c r="IIP152" s="16"/>
      <c r="IIT152" s="16"/>
      <c r="IIX152" s="16"/>
      <c r="IJB152" s="16"/>
      <c r="IJF152" s="16"/>
      <c r="IJJ152" s="16"/>
      <c r="IJN152" s="16"/>
      <c r="IJR152" s="16"/>
      <c r="IJV152" s="16"/>
      <c r="IJZ152" s="16"/>
      <c r="IKD152" s="16"/>
      <c r="IKH152" s="16"/>
      <c r="IKL152" s="16"/>
      <c r="IKP152" s="16"/>
      <c r="IKT152" s="16"/>
      <c r="IKX152" s="16"/>
      <c r="ILB152" s="16"/>
      <c r="ILF152" s="16"/>
      <c r="ILJ152" s="16"/>
      <c r="ILN152" s="16"/>
      <c r="ILR152" s="16"/>
      <c r="ILV152" s="16"/>
      <c r="ILZ152" s="16"/>
      <c r="IMD152" s="16"/>
      <c r="IMH152" s="16"/>
      <c r="IML152" s="16"/>
      <c r="IMP152" s="16"/>
      <c r="IMT152" s="16"/>
      <c r="IMX152" s="16"/>
      <c r="INB152" s="16"/>
      <c r="INF152" s="16"/>
      <c r="INJ152" s="16"/>
      <c r="INN152" s="16"/>
      <c r="INR152" s="16"/>
      <c r="INV152" s="16"/>
      <c r="INZ152" s="16"/>
      <c r="IOD152" s="16"/>
      <c r="IOH152" s="16"/>
      <c r="IOL152" s="16"/>
      <c r="IOP152" s="16"/>
      <c r="IOT152" s="16"/>
      <c r="IOX152" s="16"/>
      <c r="IPB152" s="16"/>
      <c r="IPF152" s="16"/>
      <c r="IPJ152" s="16"/>
      <c r="IPN152" s="16"/>
      <c r="IPR152" s="16"/>
      <c r="IPV152" s="16"/>
      <c r="IPZ152" s="16"/>
      <c r="IQD152" s="16"/>
      <c r="IQH152" s="16"/>
      <c r="IQL152" s="16"/>
      <c r="IQP152" s="16"/>
      <c r="IQT152" s="16"/>
      <c r="IQX152" s="16"/>
      <c r="IRB152" s="16"/>
      <c r="IRF152" s="16"/>
      <c r="IRJ152" s="16"/>
      <c r="IRN152" s="16"/>
      <c r="IRR152" s="16"/>
      <c r="IRV152" s="16"/>
      <c r="IRZ152" s="16"/>
      <c r="ISD152" s="16"/>
      <c r="ISH152" s="16"/>
      <c r="ISL152" s="16"/>
      <c r="ISP152" s="16"/>
      <c r="IST152" s="16"/>
      <c r="ISX152" s="16"/>
      <c r="ITB152" s="16"/>
      <c r="ITF152" s="16"/>
      <c r="ITJ152" s="16"/>
      <c r="ITN152" s="16"/>
      <c r="ITR152" s="16"/>
      <c r="ITV152" s="16"/>
      <c r="ITZ152" s="16"/>
      <c r="IUD152" s="16"/>
      <c r="IUH152" s="16"/>
      <c r="IUL152" s="16"/>
      <c r="IUP152" s="16"/>
      <c r="IUT152" s="16"/>
      <c r="IUX152" s="16"/>
      <c r="IVB152" s="16"/>
      <c r="IVF152" s="16"/>
      <c r="IVJ152" s="16"/>
      <c r="IVN152" s="16"/>
      <c r="IVR152" s="16"/>
      <c r="IVV152" s="16"/>
      <c r="IVZ152" s="16"/>
      <c r="IWD152" s="16"/>
      <c r="IWH152" s="16"/>
      <c r="IWL152" s="16"/>
      <c r="IWP152" s="16"/>
      <c r="IWT152" s="16"/>
      <c r="IWX152" s="16"/>
      <c r="IXB152" s="16"/>
      <c r="IXF152" s="16"/>
      <c r="IXJ152" s="16"/>
      <c r="IXN152" s="16"/>
      <c r="IXR152" s="16"/>
      <c r="IXV152" s="16"/>
      <c r="IXZ152" s="16"/>
      <c r="IYD152" s="16"/>
      <c r="IYH152" s="16"/>
      <c r="IYL152" s="16"/>
      <c r="IYP152" s="16"/>
      <c r="IYT152" s="16"/>
      <c r="IYX152" s="16"/>
      <c r="IZB152" s="16"/>
      <c r="IZF152" s="16"/>
      <c r="IZJ152" s="16"/>
      <c r="IZN152" s="16"/>
      <c r="IZR152" s="16"/>
      <c r="IZV152" s="16"/>
      <c r="IZZ152" s="16"/>
      <c r="JAD152" s="16"/>
      <c r="JAH152" s="16"/>
      <c r="JAL152" s="16"/>
      <c r="JAP152" s="16"/>
      <c r="JAT152" s="16"/>
      <c r="JAX152" s="16"/>
      <c r="JBB152" s="16"/>
      <c r="JBF152" s="16"/>
      <c r="JBJ152" s="16"/>
      <c r="JBN152" s="16"/>
      <c r="JBR152" s="16"/>
      <c r="JBV152" s="16"/>
      <c r="JBZ152" s="16"/>
      <c r="JCD152" s="16"/>
      <c r="JCH152" s="16"/>
      <c r="JCL152" s="16"/>
      <c r="JCP152" s="16"/>
      <c r="JCT152" s="16"/>
      <c r="JCX152" s="16"/>
      <c r="JDB152" s="16"/>
      <c r="JDF152" s="16"/>
      <c r="JDJ152" s="16"/>
      <c r="JDN152" s="16"/>
      <c r="JDR152" s="16"/>
      <c r="JDV152" s="16"/>
      <c r="JDZ152" s="16"/>
      <c r="JED152" s="16"/>
      <c r="JEH152" s="16"/>
      <c r="JEL152" s="16"/>
      <c r="JEP152" s="16"/>
      <c r="JET152" s="16"/>
      <c r="JEX152" s="16"/>
      <c r="JFB152" s="16"/>
      <c r="JFF152" s="16"/>
      <c r="JFJ152" s="16"/>
      <c r="JFN152" s="16"/>
      <c r="JFR152" s="16"/>
      <c r="JFV152" s="16"/>
      <c r="JFZ152" s="16"/>
      <c r="JGD152" s="16"/>
      <c r="JGH152" s="16"/>
      <c r="JGL152" s="16"/>
      <c r="JGP152" s="16"/>
      <c r="JGT152" s="16"/>
      <c r="JGX152" s="16"/>
      <c r="JHB152" s="16"/>
      <c r="JHF152" s="16"/>
      <c r="JHJ152" s="16"/>
      <c r="JHN152" s="16"/>
      <c r="JHR152" s="16"/>
      <c r="JHV152" s="16"/>
      <c r="JHZ152" s="16"/>
      <c r="JID152" s="16"/>
      <c r="JIH152" s="16"/>
      <c r="JIL152" s="16"/>
      <c r="JIP152" s="16"/>
      <c r="JIT152" s="16"/>
      <c r="JIX152" s="16"/>
      <c r="JJB152" s="16"/>
      <c r="JJF152" s="16"/>
      <c r="JJJ152" s="16"/>
      <c r="JJN152" s="16"/>
      <c r="JJR152" s="16"/>
      <c r="JJV152" s="16"/>
      <c r="JJZ152" s="16"/>
      <c r="JKD152" s="16"/>
      <c r="JKH152" s="16"/>
      <c r="JKL152" s="16"/>
      <c r="JKP152" s="16"/>
      <c r="JKT152" s="16"/>
      <c r="JKX152" s="16"/>
      <c r="JLB152" s="16"/>
      <c r="JLF152" s="16"/>
      <c r="JLJ152" s="16"/>
      <c r="JLN152" s="16"/>
      <c r="JLR152" s="16"/>
      <c r="JLV152" s="16"/>
      <c r="JLZ152" s="16"/>
      <c r="JMD152" s="16"/>
      <c r="JMH152" s="16"/>
      <c r="JML152" s="16"/>
      <c r="JMP152" s="16"/>
      <c r="JMT152" s="16"/>
      <c r="JMX152" s="16"/>
      <c r="JNB152" s="16"/>
      <c r="JNF152" s="16"/>
      <c r="JNJ152" s="16"/>
      <c r="JNN152" s="16"/>
      <c r="JNR152" s="16"/>
      <c r="JNV152" s="16"/>
      <c r="JNZ152" s="16"/>
      <c r="JOD152" s="16"/>
      <c r="JOH152" s="16"/>
      <c r="JOL152" s="16"/>
      <c r="JOP152" s="16"/>
      <c r="JOT152" s="16"/>
      <c r="JOX152" s="16"/>
      <c r="JPB152" s="16"/>
      <c r="JPF152" s="16"/>
      <c r="JPJ152" s="16"/>
      <c r="JPN152" s="16"/>
      <c r="JPR152" s="16"/>
      <c r="JPV152" s="16"/>
      <c r="JPZ152" s="16"/>
      <c r="JQD152" s="16"/>
      <c r="JQH152" s="16"/>
      <c r="JQL152" s="16"/>
      <c r="JQP152" s="16"/>
      <c r="JQT152" s="16"/>
      <c r="JQX152" s="16"/>
      <c r="JRB152" s="16"/>
      <c r="JRF152" s="16"/>
      <c r="JRJ152" s="16"/>
      <c r="JRN152" s="16"/>
      <c r="JRR152" s="16"/>
      <c r="JRV152" s="16"/>
      <c r="JRZ152" s="16"/>
      <c r="JSD152" s="16"/>
      <c r="JSH152" s="16"/>
      <c r="JSL152" s="16"/>
      <c r="JSP152" s="16"/>
      <c r="JST152" s="16"/>
      <c r="JSX152" s="16"/>
      <c r="JTB152" s="16"/>
      <c r="JTF152" s="16"/>
      <c r="JTJ152" s="16"/>
      <c r="JTN152" s="16"/>
      <c r="JTR152" s="16"/>
      <c r="JTV152" s="16"/>
      <c r="JTZ152" s="16"/>
      <c r="JUD152" s="16"/>
      <c r="JUH152" s="16"/>
      <c r="JUL152" s="16"/>
      <c r="JUP152" s="16"/>
      <c r="JUT152" s="16"/>
      <c r="JUX152" s="16"/>
      <c r="JVB152" s="16"/>
      <c r="JVF152" s="16"/>
      <c r="JVJ152" s="16"/>
      <c r="JVN152" s="16"/>
      <c r="JVR152" s="16"/>
      <c r="JVV152" s="16"/>
      <c r="JVZ152" s="16"/>
      <c r="JWD152" s="16"/>
      <c r="JWH152" s="16"/>
      <c r="JWL152" s="16"/>
      <c r="JWP152" s="16"/>
      <c r="JWT152" s="16"/>
      <c r="JWX152" s="16"/>
      <c r="JXB152" s="16"/>
      <c r="JXF152" s="16"/>
      <c r="JXJ152" s="16"/>
      <c r="JXN152" s="16"/>
      <c r="JXR152" s="16"/>
      <c r="JXV152" s="16"/>
      <c r="JXZ152" s="16"/>
      <c r="JYD152" s="16"/>
      <c r="JYH152" s="16"/>
      <c r="JYL152" s="16"/>
      <c r="JYP152" s="16"/>
      <c r="JYT152" s="16"/>
      <c r="JYX152" s="16"/>
      <c r="JZB152" s="16"/>
      <c r="JZF152" s="16"/>
      <c r="JZJ152" s="16"/>
      <c r="JZN152" s="16"/>
      <c r="JZR152" s="16"/>
      <c r="JZV152" s="16"/>
      <c r="JZZ152" s="16"/>
      <c r="KAD152" s="16"/>
      <c r="KAH152" s="16"/>
      <c r="KAL152" s="16"/>
      <c r="KAP152" s="16"/>
      <c r="KAT152" s="16"/>
      <c r="KAX152" s="16"/>
      <c r="KBB152" s="16"/>
      <c r="KBF152" s="16"/>
      <c r="KBJ152" s="16"/>
      <c r="KBN152" s="16"/>
      <c r="KBR152" s="16"/>
      <c r="KBV152" s="16"/>
      <c r="KBZ152" s="16"/>
      <c r="KCD152" s="16"/>
      <c r="KCH152" s="16"/>
      <c r="KCL152" s="16"/>
      <c r="KCP152" s="16"/>
      <c r="KCT152" s="16"/>
      <c r="KCX152" s="16"/>
      <c r="KDB152" s="16"/>
      <c r="KDF152" s="16"/>
      <c r="KDJ152" s="16"/>
      <c r="KDN152" s="16"/>
      <c r="KDR152" s="16"/>
      <c r="KDV152" s="16"/>
      <c r="KDZ152" s="16"/>
      <c r="KED152" s="16"/>
      <c r="KEH152" s="16"/>
      <c r="KEL152" s="16"/>
      <c r="KEP152" s="16"/>
      <c r="KET152" s="16"/>
      <c r="KEX152" s="16"/>
      <c r="KFB152" s="16"/>
      <c r="KFF152" s="16"/>
      <c r="KFJ152" s="16"/>
      <c r="KFN152" s="16"/>
      <c r="KFR152" s="16"/>
      <c r="KFV152" s="16"/>
      <c r="KFZ152" s="16"/>
      <c r="KGD152" s="16"/>
      <c r="KGH152" s="16"/>
      <c r="KGL152" s="16"/>
      <c r="KGP152" s="16"/>
      <c r="KGT152" s="16"/>
      <c r="KGX152" s="16"/>
      <c r="KHB152" s="16"/>
      <c r="KHF152" s="16"/>
      <c r="KHJ152" s="16"/>
      <c r="KHN152" s="16"/>
      <c r="KHR152" s="16"/>
      <c r="KHV152" s="16"/>
      <c r="KHZ152" s="16"/>
      <c r="KID152" s="16"/>
      <c r="KIH152" s="16"/>
      <c r="KIL152" s="16"/>
      <c r="KIP152" s="16"/>
      <c r="KIT152" s="16"/>
      <c r="KIX152" s="16"/>
      <c r="KJB152" s="16"/>
      <c r="KJF152" s="16"/>
      <c r="KJJ152" s="16"/>
      <c r="KJN152" s="16"/>
      <c r="KJR152" s="16"/>
      <c r="KJV152" s="16"/>
      <c r="KJZ152" s="16"/>
      <c r="KKD152" s="16"/>
      <c r="KKH152" s="16"/>
      <c r="KKL152" s="16"/>
      <c r="KKP152" s="16"/>
      <c r="KKT152" s="16"/>
      <c r="KKX152" s="16"/>
      <c r="KLB152" s="16"/>
      <c r="KLF152" s="16"/>
      <c r="KLJ152" s="16"/>
      <c r="KLN152" s="16"/>
      <c r="KLR152" s="16"/>
      <c r="KLV152" s="16"/>
      <c r="KLZ152" s="16"/>
      <c r="KMD152" s="16"/>
      <c r="KMH152" s="16"/>
      <c r="KML152" s="16"/>
      <c r="KMP152" s="16"/>
      <c r="KMT152" s="16"/>
      <c r="KMX152" s="16"/>
      <c r="KNB152" s="16"/>
      <c r="KNF152" s="16"/>
      <c r="KNJ152" s="16"/>
      <c r="KNN152" s="16"/>
      <c r="KNR152" s="16"/>
      <c r="KNV152" s="16"/>
      <c r="KNZ152" s="16"/>
      <c r="KOD152" s="16"/>
      <c r="KOH152" s="16"/>
      <c r="KOL152" s="16"/>
      <c r="KOP152" s="16"/>
      <c r="KOT152" s="16"/>
      <c r="KOX152" s="16"/>
      <c r="KPB152" s="16"/>
      <c r="KPF152" s="16"/>
      <c r="KPJ152" s="16"/>
      <c r="KPN152" s="16"/>
      <c r="KPR152" s="16"/>
      <c r="KPV152" s="16"/>
      <c r="KPZ152" s="16"/>
      <c r="KQD152" s="16"/>
      <c r="KQH152" s="16"/>
      <c r="KQL152" s="16"/>
      <c r="KQP152" s="16"/>
      <c r="KQT152" s="16"/>
      <c r="KQX152" s="16"/>
      <c r="KRB152" s="16"/>
      <c r="KRF152" s="16"/>
      <c r="KRJ152" s="16"/>
      <c r="KRN152" s="16"/>
      <c r="KRR152" s="16"/>
      <c r="KRV152" s="16"/>
      <c r="KRZ152" s="16"/>
      <c r="KSD152" s="16"/>
      <c r="KSH152" s="16"/>
      <c r="KSL152" s="16"/>
      <c r="KSP152" s="16"/>
      <c r="KST152" s="16"/>
      <c r="KSX152" s="16"/>
      <c r="KTB152" s="16"/>
      <c r="KTF152" s="16"/>
      <c r="KTJ152" s="16"/>
      <c r="KTN152" s="16"/>
      <c r="KTR152" s="16"/>
      <c r="KTV152" s="16"/>
      <c r="KTZ152" s="16"/>
      <c r="KUD152" s="16"/>
      <c r="KUH152" s="16"/>
      <c r="KUL152" s="16"/>
      <c r="KUP152" s="16"/>
      <c r="KUT152" s="16"/>
      <c r="KUX152" s="16"/>
      <c r="KVB152" s="16"/>
      <c r="KVF152" s="16"/>
      <c r="KVJ152" s="16"/>
      <c r="KVN152" s="16"/>
      <c r="KVR152" s="16"/>
      <c r="KVV152" s="16"/>
      <c r="KVZ152" s="16"/>
      <c r="KWD152" s="16"/>
      <c r="KWH152" s="16"/>
      <c r="KWL152" s="16"/>
      <c r="KWP152" s="16"/>
      <c r="KWT152" s="16"/>
      <c r="KWX152" s="16"/>
      <c r="KXB152" s="16"/>
      <c r="KXF152" s="16"/>
      <c r="KXJ152" s="16"/>
      <c r="KXN152" s="16"/>
      <c r="KXR152" s="16"/>
      <c r="KXV152" s="16"/>
      <c r="KXZ152" s="16"/>
      <c r="KYD152" s="16"/>
      <c r="KYH152" s="16"/>
      <c r="KYL152" s="16"/>
      <c r="KYP152" s="16"/>
      <c r="KYT152" s="16"/>
      <c r="KYX152" s="16"/>
      <c r="KZB152" s="16"/>
      <c r="KZF152" s="16"/>
      <c r="KZJ152" s="16"/>
      <c r="KZN152" s="16"/>
      <c r="KZR152" s="16"/>
      <c r="KZV152" s="16"/>
      <c r="KZZ152" s="16"/>
      <c r="LAD152" s="16"/>
      <c r="LAH152" s="16"/>
      <c r="LAL152" s="16"/>
      <c r="LAP152" s="16"/>
      <c r="LAT152" s="16"/>
      <c r="LAX152" s="16"/>
      <c r="LBB152" s="16"/>
      <c r="LBF152" s="16"/>
      <c r="LBJ152" s="16"/>
      <c r="LBN152" s="16"/>
      <c r="LBR152" s="16"/>
      <c r="LBV152" s="16"/>
      <c r="LBZ152" s="16"/>
      <c r="LCD152" s="16"/>
      <c r="LCH152" s="16"/>
      <c r="LCL152" s="16"/>
      <c r="LCP152" s="16"/>
      <c r="LCT152" s="16"/>
      <c r="LCX152" s="16"/>
      <c r="LDB152" s="16"/>
      <c r="LDF152" s="16"/>
      <c r="LDJ152" s="16"/>
      <c r="LDN152" s="16"/>
      <c r="LDR152" s="16"/>
      <c r="LDV152" s="16"/>
      <c r="LDZ152" s="16"/>
      <c r="LED152" s="16"/>
      <c r="LEH152" s="16"/>
      <c r="LEL152" s="16"/>
      <c r="LEP152" s="16"/>
      <c r="LET152" s="16"/>
      <c r="LEX152" s="16"/>
      <c r="LFB152" s="16"/>
      <c r="LFF152" s="16"/>
      <c r="LFJ152" s="16"/>
      <c r="LFN152" s="16"/>
      <c r="LFR152" s="16"/>
      <c r="LFV152" s="16"/>
      <c r="LFZ152" s="16"/>
      <c r="LGD152" s="16"/>
      <c r="LGH152" s="16"/>
      <c r="LGL152" s="16"/>
      <c r="LGP152" s="16"/>
      <c r="LGT152" s="16"/>
      <c r="LGX152" s="16"/>
      <c r="LHB152" s="16"/>
      <c r="LHF152" s="16"/>
      <c r="LHJ152" s="16"/>
      <c r="LHN152" s="16"/>
      <c r="LHR152" s="16"/>
      <c r="LHV152" s="16"/>
      <c r="LHZ152" s="16"/>
      <c r="LID152" s="16"/>
      <c r="LIH152" s="16"/>
      <c r="LIL152" s="16"/>
      <c r="LIP152" s="16"/>
      <c r="LIT152" s="16"/>
      <c r="LIX152" s="16"/>
      <c r="LJB152" s="16"/>
      <c r="LJF152" s="16"/>
      <c r="LJJ152" s="16"/>
      <c r="LJN152" s="16"/>
      <c r="LJR152" s="16"/>
      <c r="LJV152" s="16"/>
      <c r="LJZ152" s="16"/>
      <c r="LKD152" s="16"/>
      <c r="LKH152" s="16"/>
      <c r="LKL152" s="16"/>
      <c r="LKP152" s="16"/>
      <c r="LKT152" s="16"/>
      <c r="LKX152" s="16"/>
      <c r="LLB152" s="16"/>
      <c r="LLF152" s="16"/>
      <c r="LLJ152" s="16"/>
      <c r="LLN152" s="16"/>
      <c r="LLR152" s="16"/>
      <c r="LLV152" s="16"/>
      <c r="LLZ152" s="16"/>
      <c r="LMD152" s="16"/>
      <c r="LMH152" s="16"/>
      <c r="LML152" s="16"/>
      <c r="LMP152" s="16"/>
      <c r="LMT152" s="16"/>
      <c r="LMX152" s="16"/>
      <c r="LNB152" s="16"/>
      <c r="LNF152" s="16"/>
      <c r="LNJ152" s="16"/>
      <c r="LNN152" s="16"/>
      <c r="LNR152" s="16"/>
      <c r="LNV152" s="16"/>
      <c r="LNZ152" s="16"/>
      <c r="LOD152" s="16"/>
      <c r="LOH152" s="16"/>
      <c r="LOL152" s="16"/>
      <c r="LOP152" s="16"/>
      <c r="LOT152" s="16"/>
      <c r="LOX152" s="16"/>
      <c r="LPB152" s="16"/>
      <c r="LPF152" s="16"/>
      <c r="LPJ152" s="16"/>
      <c r="LPN152" s="16"/>
      <c r="LPR152" s="16"/>
      <c r="LPV152" s="16"/>
      <c r="LPZ152" s="16"/>
      <c r="LQD152" s="16"/>
      <c r="LQH152" s="16"/>
      <c r="LQL152" s="16"/>
      <c r="LQP152" s="16"/>
      <c r="LQT152" s="16"/>
      <c r="LQX152" s="16"/>
      <c r="LRB152" s="16"/>
      <c r="LRF152" s="16"/>
      <c r="LRJ152" s="16"/>
      <c r="LRN152" s="16"/>
      <c r="LRR152" s="16"/>
      <c r="LRV152" s="16"/>
      <c r="LRZ152" s="16"/>
      <c r="LSD152" s="16"/>
      <c r="LSH152" s="16"/>
      <c r="LSL152" s="16"/>
      <c r="LSP152" s="16"/>
      <c r="LST152" s="16"/>
      <c r="LSX152" s="16"/>
      <c r="LTB152" s="16"/>
      <c r="LTF152" s="16"/>
      <c r="LTJ152" s="16"/>
      <c r="LTN152" s="16"/>
      <c r="LTR152" s="16"/>
      <c r="LTV152" s="16"/>
      <c r="LTZ152" s="16"/>
      <c r="LUD152" s="16"/>
      <c r="LUH152" s="16"/>
      <c r="LUL152" s="16"/>
      <c r="LUP152" s="16"/>
      <c r="LUT152" s="16"/>
      <c r="LUX152" s="16"/>
      <c r="LVB152" s="16"/>
      <c r="LVF152" s="16"/>
      <c r="LVJ152" s="16"/>
      <c r="LVN152" s="16"/>
      <c r="LVR152" s="16"/>
      <c r="LVV152" s="16"/>
      <c r="LVZ152" s="16"/>
      <c r="LWD152" s="16"/>
      <c r="LWH152" s="16"/>
      <c r="LWL152" s="16"/>
      <c r="LWP152" s="16"/>
      <c r="LWT152" s="16"/>
      <c r="LWX152" s="16"/>
      <c r="LXB152" s="16"/>
      <c r="LXF152" s="16"/>
      <c r="LXJ152" s="16"/>
      <c r="LXN152" s="16"/>
      <c r="LXR152" s="16"/>
      <c r="LXV152" s="16"/>
      <c r="LXZ152" s="16"/>
      <c r="LYD152" s="16"/>
      <c r="LYH152" s="16"/>
      <c r="LYL152" s="16"/>
      <c r="LYP152" s="16"/>
      <c r="LYT152" s="16"/>
      <c r="LYX152" s="16"/>
      <c r="LZB152" s="16"/>
      <c r="LZF152" s="16"/>
      <c r="LZJ152" s="16"/>
      <c r="LZN152" s="16"/>
      <c r="LZR152" s="16"/>
      <c r="LZV152" s="16"/>
      <c r="LZZ152" s="16"/>
      <c r="MAD152" s="16"/>
      <c r="MAH152" s="16"/>
      <c r="MAL152" s="16"/>
      <c r="MAP152" s="16"/>
      <c r="MAT152" s="16"/>
      <c r="MAX152" s="16"/>
      <c r="MBB152" s="16"/>
      <c r="MBF152" s="16"/>
      <c r="MBJ152" s="16"/>
      <c r="MBN152" s="16"/>
      <c r="MBR152" s="16"/>
      <c r="MBV152" s="16"/>
      <c r="MBZ152" s="16"/>
      <c r="MCD152" s="16"/>
      <c r="MCH152" s="16"/>
      <c r="MCL152" s="16"/>
      <c r="MCP152" s="16"/>
      <c r="MCT152" s="16"/>
      <c r="MCX152" s="16"/>
      <c r="MDB152" s="16"/>
      <c r="MDF152" s="16"/>
      <c r="MDJ152" s="16"/>
      <c r="MDN152" s="16"/>
      <c r="MDR152" s="16"/>
      <c r="MDV152" s="16"/>
      <c r="MDZ152" s="16"/>
      <c r="MED152" s="16"/>
      <c r="MEH152" s="16"/>
      <c r="MEL152" s="16"/>
      <c r="MEP152" s="16"/>
      <c r="MET152" s="16"/>
      <c r="MEX152" s="16"/>
      <c r="MFB152" s="16"/>
      <c r="MFF152" s="16"/>
      <c r="MFJ152" s="16"/>
      <c r="MFN152" s="16"/>
      <c r="MFR152" s="16"/>
      <c r="MFV152" s="16"/>
      <c r="MFZ152" s="16"/>
      <c r="MGD152" s="16"/>
      <c r="MGH152" s="16"/>
      <c r="MGL152" s="16"/>
      <c r="MGP152" s="16"/>
      <c r="MGT152" s="16"/>
      <c r="MGX152" s="16"/>
      <c r="MHB152" s="16"/>
      <c r="MHF152" s="16"/>
      <c r="MHJ152" s="16"/>
      <c r="MHN152" s="16"/>
      <c r="MHR152" s="16"/>
      <c r="MHV152" s="16"/>
      <c r="MHZ152" s="16"/>
      <c r="MID152" s="16"/>
      <c r="MIH152" s="16"/>
      <c r="MIL152" s="16"/>
      <c r="MIP152" s="16"/>
      <c r="MIT152" s="16"/>
      <c r="MIX152" s="16"/>
      <c r="MJB152" s="16"/>
      <c r="MJF152" s="16"/>
      <c r="MJJ152" s="16"/>
      <c r="MJN152" s="16"/>
      <c r="MJR152" s="16"/>
      <c r="MJV152" s="16"/>
      <c r="MJZ152" s="16"/>
      <c r="MKD152" s="16"/>
      <c r="MKH152" s="16"/>
      <c r="MKL152" s="16"/>
      <c r="MKP152" s="16"/>
      <c r="MKT152" s="16"/>
      <c r="MKX152" s="16"/>
      <c r="MLB152" s="16"/>
      <c r="MLF152" s="16"/>
      <c r="MLJ152" s="16"/>
      <c r="MLN152" s="16"/>
      <c r="MLR152" s="16"/>
      <c r="MLV152" s="16"/>
      <c r="MLZ152" s="16"/>
      <c r="MMD152" s="16"/>
      <c r="MMH152" s="16"/>
      <c r="MML152" s="16"/>
      <c r="MMP152" s="16"/>
      <c r="MMT152" s="16"/>
      <c r="MMX152" s="16"/>
      <c r="MNB152" s="16"/>
      <c r="MNF152" s="16"/>
      <c r="MNJ152" s="16"/>
      <c r="MNN152" s="16"/>
      <c r="MNR152" s="16"/>
      <c r="MNV152" s="16"/>
      <c r="MNZ152" s="16"/>
      <c r="MOD152" s="16"/>
      <c r="MOH152" s="16"/>
      <c r="MOL152" s="16"/>
      <c r="MOP152" s="16"/>
      <c r="MOT152" s="16"/>
      <c r="MOX152" s="16"/>
      <c r="MPB152" s="16"/>
      <c r="MPF152" s="16"/>
      <c r="MPJ152" s="16"/>
      <c r="MPN152" s="16"/>
      <c r="MPR152" s="16"/>
      <c r="MPV152" s="16"/>
      <c r="MPZ152" s="16"/>
      <c r="MQD152" s="16"/>
      <c r="MQH152" s="16"/>
      <c r="MQL152" s="16"/>
      <c r="MQP152" s="16"/>
      <c r="MQT152" s="16"/>
      <c r="MQX152" s="16"/>
      <c r="MRB152" s="16"/>
      <c r="MRF152" s="16"/>
      <c r="MRJ152" s="16"/>
      <c r="MRN152" s="16"/>
      <c r="MRR152" s="16"/>
      <c r="MRV152" s="16"/>
      <c r="MRZ152" s="16"/>
      <c r="MSD152" s="16"/>
      <c r="MSH152" s="16"/>
      <c r="MSL152" s="16"/>
      <c r="MSP152" s="16"/>
      <c r="MST152" s="16"/>
      <c r="MSX152" s="16"/>
      <c r="MTB152" s="16"/>
      <c r="MTF152" s="16"/>
      <c r="MTJ152" s="16"/>
      <c r="MTN152" s="16"/>
      <c r="MTR152" s="16"/>
      <c r="MTV152" s="16"/>
      <c r="MTZ152" s="16"/>
      <c r="MUD152" s="16"/>
      <c r="MUH152" s="16"/>
      <c r="MUL152" s="16"/>
      <c r="MUP152" s="16"/>
      <c r="MUT152" s="16"/>
      <c r="MUX152" s="16"/>
      <c r="MVB152" s="16"/>
      <c r="MVF152" s="16"/>
      <c r="MVJ152" s="16"/>
      <c r="MVN152" s="16"/>
      <c r="MVR152" s="16"/>
      <c r="MVV152" s="16"/>
      <c r="MVZ152" s="16"/>
      <c r="MWD152" s="16"/>
      <c r="MWH152" s="16"/>
      <c r="MWL152" s="16"/>
      <c r="MWP152" s="16"/>
      <c r="MWT152" s="16"/>
      <c r="MWX152" s="16"/>
      <c r="MXB152" s="16"/>
      <c r="MXF152" s="16"/>
      <c r="MXJ152" s="16"/>
      <c r="MXN152" s="16"/>
      <c r="MXR152" s="16"/>
      <c r="MXV152" s="16"/>
      <c r="MXZ152" s="16"/>
      <c r="MYD152" s="16"/>
      <c r="MYH152" s="16"/>
      <c r="MYL152" s="16"/>
      <c r="MYP152" s="16"/>
      <c r="MYT152" s="16"/>
      <c r="MYX152" s="16"/>
      <c r="MZB152" s="16"/>
      <c r="MZF152" s="16"/>
      <c r="MZJ152" s="16"/>
      <c r="MZN152" s="16"/>
      <c r="MZR152" s="16"/>
      <c r="MZV152" s="16"/>
      <c r="MZZ152" s="16"/>
      <c r="NAD152" s="16"/>
      <c r="NAH152" s="16"/>
      <c r="NAL152" s="16"/>
      <c r="NAP152" s="16"/>
      <c r="NAT152" s="16"/>
      <c r="NAX152" s="16"/>
      <c r="NBB152" s="16"/>
      <c r="NBF152" s="16"/>
      <c r="NBJ152" s="16"/>
      <c r="NBN152" s="16"/>
      <c r="NBR152" s="16"/>
      <c r="NBV152" s="16"/>
      <c r="NBZ152" s="16"/>
      <c r="NCD152" s="16"/>
      <c r="NCH152" s="16"/>
      <c r="NCL152" s="16"/>
      <c r="NCP152" s="16"/>
      <c r="NCT152" s="16"/>
      <c r="NCX152" s="16"/>
      <c r="NDB152" s="16"/>
      <c r="NDF152" s="16"/>
      <c r="NDJ152" s="16"/>
      <c r="NDN152" s="16"/>
      <c r="NDR152" s="16"/>
      <c r="NDV152" s="16"/>
      <c r="NDZ152" s="16"/>
      <c r="NED152" s="16"/>
      <c r="NEH152" s="16"/>
      <c r="NEL152" s="16"/>
      <c r="NEP152" s="16"/>
      <c r="NET152" s="16"/>
      <c r="NEX152" s="16"/>
      <c r="NFB152" s="16"/>
      <c r="NFF152" s="16"/>
      <c r="NFJ152" s="16"/>
      <c r="NFN152" s="16"/>
      <c r="NFR152" s="16"/>
      <c r="NFV152" s="16"/>
      <c r="NFZ152" s="16"/>
      <c r="NGD152" s="16"/>
      <c r="NGH152" s="16"/>
      <c r="NGL152" s="16"/>
      <c r="NGP152" s="16"/>
      <c r="NGT152" s="16"/>
      <c r="NGX152" s="16"/>
      <c r="NHB152" s="16"/>
      <c r="NHF152" s="16"/>
      <c r="NHJ152" s="16"/>
      <c r="NHN152" s="16"/>
      <c r="NHR152" s="16"/>
      <c r="NHV152" s="16"/>
      <c r="NHZ152" s="16"/>
      <c r="NID152" s="16"/>
      <c r="NIH152" s="16"/>
      <c r="NIL152" s="16"/>
      <c r="NIP152" s="16"/>
      <c r="NIT152" s="16"/>
      <c r="NIX152" s="16"/>
      <c r="NJB152" s="16"/>
      <c r="NJF152" s="16"/>
      <c r="NJJ152" s="16"/>
      <c r="NJN152" s="16"/>
      <c r="NJR152" s="16"/>
      <c r="NJV152" s="16"/>
      <c r="NJZ152" s="16"/>
      <c r="NKD152" s="16"/>
      <c r="NKH152" s="16"/>
      <c r="NKL152" s="16"/>
      <c r="NKP152" s="16"/>
      <c r="NKT152" s="16"/>
      <c r="NKX152" s="16"/>
      <c r="NLB152" s="16"/>
      <c r="NLF152" s="16"/>
      <c r="NLJ152" s="16"/>
      <c r="NLN152" s="16"/>
      <c r="NLR152" s="16"/>
      <c r="NLV152" s="16"/>
      <c r="NLZ152" s="16"/>
      <c r="NMD152" s="16"/>
      <c r="NMH152" s="16"/>
      <c r="NML152" s="16"/>
      <c r="NMP152" s="16"/>
      <c r="NMT152" s="16"/>
      <c r="NMX152" s="16"/>
      <c r="NNB152" s="16"/>
      <c r="NNF152" s="16"/>
      <c r="NNJ152" s="16"/>
      <c r="NNN152" s="16"/>
      <c r="NNR152" s="16"/>
      <c r="NNV152" s="16"/>
      <c r="NNZ152" s="16"/>
      <c r="NOD152" s="16"/>
      <c r="NOH152" s="16"/>
      <c r="NOL152" s="16"/>
      <c r="NOP152" s="16"/>
      <c r="NOT152" s="16"/>
      <c r="NOX152" s="16"/>
      <c r="NPB152" s="16"/>
      <c r="NPF152" s="16"/>
      <c r="NPJ152" s="16"/>
      <c r="NPN152" s="16"/>
      <c r="NPR152" s="16"/>
      <c r="NPV152" s="16"/>
      <c r="NPZ152" s="16"/>
      <c r="NQD152" s="16"/>
      <c r="NQH152" s="16"/>
      <c r="NQL152" s="16"/>
      <c r="NQP152" s="16"/>
      <c r="NQT152" s="16"/>
      <c r="NQX152" s="16"/>
      <c r="NRB152" s="16"/>
      <c r="NRF152" s="16"/>
      <c r="NRJ152" s="16"/>
      <c r="NRN152" s="16"/>
      <c r="NRR152" s="16"/>
      <c r="NRV152" s="16"/>
      <c r="NRZ152" s="16"/>
      <c r="NSD152" s="16"/>
      <c r="NSH152" s="16"/>
      <c r="NSL152" s="16"/>
      <c r="NSP152" s="16"/>
      <c r="NST152" s="16"/>
      <c r="NSX152" s="16"/>
      <c r="NTB152" s="16"/>
      <c r="NTF152" s="16"/>
      <c r="NTJ152" s="16"/>
      <c r="NTN152" s="16"/>
      <c r="NTR152" s="16"/>
      <c r="NTV152" s="16"/>
      <c r="NTZ152" s="16"/>
      <c r="NUD152" s="16"/>
      <c r="NUH152" s="16"/>
      <c r="NUL152" s="16"/>
      <c r="NUP152" s="16"/>
      <c r="NUT152" s="16"/>
      <c r="NUX152" s="16"/>
      <c r="NVB152" s="16"/>
      <c r="NVF152" s="16"/>
      <c r="NVJ152" s="16"/>
      <c r="NVN152" s="16"/>
      <c r="NVR152" s="16"/>
      <c r="NVV152" s="16"/>
      <c r="NVZ152" s="16"/>
      <c r="NWD152" s="16"/>
      <c r="NWH152" s="16"/>
      <c r="NWL152" s="16"/>
      <c r="NWP152" s="16"/>
      <c r="NWT152" s="16"/>
      <c r="NWX152" s="16"/>
      <c r="NXB152" s="16"/>
      <c r="NXF152" s="16"/>
      <c r="NXJ152" s="16"/>
      <c r="NXN152" s="16"/>
      <c r="NXR152" s="16"/>
      <c r="NXV152" s="16"/>
      <c r="NXZ152" s="16"/>
      <c r="NYD152" s="16"/>
      <c r="NYH152" s="16"/>
      <c r="NYL152" s="16"/>
      <c r="NYP152" s="16"/>
      <c r="NYT152" s="16"/>
      <c r="NYX152" s="16"/>
      <c r="NZB152" s="16"/>
      <c r="NZF152" s="16"/>
      <c r="NZJ152" s="16"/>
      <c r="NZN152" s="16"/>
      <c r="NZR152" s="16"/>
      <c r="NZV152" s="16"/>
      <c r="NZZ152" s="16"/>
      <c r="OAD152" s="16"/>
      <c r="OAH152" s="16"/>
      <c r="OAL152" s="16"/>
      <c r="OAP152" s="16"/>
      <c r="OAT152" s="16"/>
      <c r="OAX152" s="16"/>
      <c r="OBB152" s="16"/>
      <c r="OBF152" s="16"/>
      <c r="OBJ152" s="16"/>
      <c r="OBN152" s="16"/>
      <c r="OBR152" s="16"/>
      <c r="OBV152" s="16"/>
      <c r="OBZ152" s="16"/>
      <c r="OCD152" s="16"/>
      <c r="OCH152" s="16"/>
      <c r="OCL152" s="16"/>
      <c r="OCP152" s="16"/>
      <c r="OCT152" s="16"/>
      <c r="OCX152" s="16"/>
      <c r="ODB152" s="16"/>
      <c r="ODF152" s="16"/>
      <c r="ODJ152" s="16"/>
      <c r="ODN152" s="16"/>
      <c r="ODR152" s="16"/>
      <c r="ODV152" s="16"/>
      <c r="ODZ152" s="16"/>
      <c r="OED152" s="16"/>
      <c r="OEH152" s="16"/>
      <c r="OEL152" s="16"/>
      <c r="OEP152" s="16"/>
      <c r="OET152" s="16"/>
      <c r="OEX152" s="16"/>
      <c r="OFB152" s="16"/>
      <c r="OFF152" s="16"/>
      <c r="OFJ152" s="16"/>
      <c r="OFN152" s="16"/>
      <c r="OFR152" s="16"/>
      <c r="OFV152" s="16"/>
      <c r="OFZ152" s="16"/>
      <c r="OGD152" s="16"/>
      <c r="OGH152" s="16"/>
      <c r="OGL152" s="16"/>
      <c r="OGP152" s="16"/>
      <c r="OGT152" s="16"/>
      <c r="OGX152" s="16"/>
      <c r="OHB152" s="16"/>
      <c r="OHF152" s="16"/>
      <c r="OHJ152" s="16"/>
      <c r="OHN152" s="16"/>
      <c r="OHR152" s="16"/>
      <c r="OHV152" s="16"/>
      <c r="OHZ152" s="16"/>
      <c r="OID152" s="16"/>
      <c r="OIH152" s="16"/>
      <c r="OIL152" s="16"/>
      <c r="OIP152" s="16"/>
      <c r="OIT152" s="16"/>
      <c r="OIX152" s="16"/>
      <c r="OJB152" s="16"/>
      <c r="OJF152" s="16"/>
      <c r="OJJ152" s="16"/>
      <c r="OJN152" s="16"/>
      <c r="OJR152" s="16"/>
      <c r="OJV152" s="16"/>
      <c r="OJZ152" s="16"/>
      <c r="OKD152" s="16"/>
      <c r="OKH152" s="16"/>
      <c r="OKL152" s="16"/>
      <c r="OKP152" s="16"/>
      <c r="OKT152" s="16"/>
      <c r="OKX152" s="16"/>
      <c r="OLB152" s="16"/>
      <c r="OLF152" s="16"/>
      <c r="OLJ152" s="16"/>
      <c r="OLN152" s="16"/>
      <c r="OLR152" s="16"/>
      <c r="OLV152" s="16"/>
      <c r="OLZ152" s="16"/>
      <c r="OMD152" s="16"/>
      <c r="OMH152" s="16"/>
      <c r="OML152" s="16"/>
      <c r="OMP152" s="16"/>
      <c r="OMT152" s="16"/>
      <c r="OMX152" s="16"/>
      <c r="ONB152" s="16"/>
      <c r="ONF152" s="16"/>
      <c r="ONJ152" s="16"/>
      <c r="ONN152" s="16"/>
      <c r="ONR152" s="16"/>
      <c r="ONV152" s="16"/>
      <c r="ONZ152" s="16"/>
      <c r="OOD152" s="16"/>
      <c r="OOH152" s="16"/>
      <c r="OOL152" s="16"/>
      <c r="OOP152" s="16"/>
      <c r="OOT152" s="16"/>
      <c r="OOX152" s="16"/>
      <c r="OPB152" s="16"/>
      <c r="OPF152" s="16"/>
      <c r="OPJ152" s="16"/>
      <c r="OPN152" s="16"/>
      <c r="OPR152" s="16"/>
      <c r="OPV152" s="16"/>
      <c r="OPZ152" s="16"/>
      <c r="OQD152" s="16"/>
      <c r="OQH152" s="16"/>
      <c r="OQL152" s="16"/>
      <c r="OQP152" s="16"/>
      <c r="OQT152" s="16"/>
      <c r="OQX152" s="16"/>
      <c r="ORB152" s="16"/>
      <c r="ORF152" s="16"/>
      <c r="ORJ152" s="16"/>
      <c r="ORN152" s="16"/>
      <c r="ORR152" s="16"/>
      <c r="ORV152" s="16"/>
      <c r="ORZ152" s="16"/>
      <c r="OSD152" s="16"/>
      <c r="OSH152" s="16"/>
      <c r="OSL152" s="16"/>
      <c r="OSP152" s="16"/>
      <c r="OST152" s="16"/>
      <c r="OSX152" s="16"/>
      <c r="OTB152" s="16"/>
      <c r="OTF152" s="16"/>
      <c r="OTJ152" s="16"/>
      <c r="OTN152" s="16"/>
      <c r="OTR152" s="16"/>
      <c r="OTV152" s="16"/>
      <c r="OTZ152" s="16"/>
      <c r="OUD152" s="16"/>
      <c r="OUH152" s="16"/>
      <c r="OUL152" s="16"/>
      <c r="OUP152" s="16"/>
      <c r="OUT152" s="16"/>
      <c r="OUX152" s="16"/>
      <c r="OVB152" s="16"/>
      <c r="OVF152" s="16"/>
      <c r="OVJ152" s="16"/>
      <c r="OVN152" s="16"/>
      <c r="OVR152" s="16"/>
      <c r="OVV152" s="16"/>
      <c r="OVZ152" s="16"/>
      <c r="OWD152" s="16"/>
      <c r="OWH152" s="16"/>
      <c r="OWL152" s="16"/>
      <c r="OWP152" s="16"/>
      <c r="OWT152" s="16"/>
      <c r="OWX152" s="16"/>
      <c r="OXB152" s="16"/>
      <c r="OXF152" s="16"/>
      <c r="OXJ152" s="16"/>
      <c r="OXN152" s="16"/>
      <c r="OXR152" s="16"/>
      <c r="OXV152" s="16"/>
      <c r="OXZ152" s="16"/>
      <c r="OYD152" s="16"/>
      <c r="OYH152" s="16"/>
      <c r="OYL152" s="16"/>
      <c r="OYP152" s="16"/>
      <c r="OYT152" s="16"/>
      <c r="OYX152" s="16"/>
      <c r="OZB152" s="16"/>
      <c r="OZF152" s="16"/>
      <c r="OZJ152" s="16"/>
      <c r="OZN152" s="16"/>
      <c r="OZR152" s="16"/>
      <c r="OZV152" s="16"/>
      <c r="OZZ152" s="16"/>
      <c r="PAD152" s="16"/>
      <c r="PAH152" s="16"/>
      <c r="PAL152" s="16"/>
      <c r="PAP152" s="16"/>
      <c r="PAT152" s="16"/>
      <c r="PAX152" s="16"/>
      <c r="PBB152" s="16"/>
      <c r="PBF152" s="16"/>
      <c r="PBJ152" s="16"/>
      <c r="PBN152" s="16"/>
      <c r="PBR152" s="16"/>
      <c r="PBV152" s="16"/>
      <c r="PBZ152" s="16"/>
      <c r="PCD152" s="16"/>
      <c r="PCH152" s="16"/>
      <c r="PCL152" s="16"/>
      <c r="PCP152" s="16"/>
      <c r="PCT152" s="16"/>
      <c r="PCX152" s="16"/>
      <c r="PDB152" s="16"/>
      <c r="PDF152" s="16"/>
      <c r="PDJ152" s="16"/>
      <c r="PDN152" s="16"/>
      <c r="PDR152" s="16"/>
      <c r="PDV152" s="16"/>
      <c r="PDZ152" s="16"/>
      <c r="PED152" s="16"/>
      <c r="PEH152" s="16"/>
      <c r="PEL152" s="16"/>
      <c r="PEP152" s="16"/>
      <c r="PET152" s="16"/>
      <c r="PEX152" s="16"/>
      <c r="PFB152" s="16"/>
      <c r="PFF152" s="16"/>
      <c r="PFJ152" s="16"/>
      <c r="PFN152" s="16"/>
      <c r="PFR152" s="16"/>
      <c r="PFV152" s="16"/>
      <c r="PFZ152" s="16"/>
      <c r="PGD152" s="16"/>
      <c r="PGH152" s="16"/>
      <c r="PGL152" s="16"/>
      <c r="PGP152" s="16"/>
      <c r="PGT152" s="16"/>
      <c r="PGX152" s="16"/>
      <c r="PHB152" s="16"/>
      <c r="PHF152" s="16"/>
      <c r="PHJ152" s="16"/>
      <c r="PHN152" s="16"/>
      <c r="PHR152" s="16"/>
      <c r="PHV152" s="16"/>
      <c r="PHZ152" s="16"/>
      <c r="PID152" s="16"/>
      <c r="PIH152" s="16"/>
      <c r="PIL152" s="16"/>
      <c r="PIP152" s="16"/>
      <c r="PIT152" s="16"/>
      <c r="PIX152" s="16"/>
      <c r="PJB152" s="16"/>
      <c r="PJF152" s="16"/>
      <c r="PJJ152" s="16"/>
      <c r="PJN152" s="16"/>
      <c r="PJR152" s="16"/>
      <c r="PJV152" s="16"/>
      <c r="PJZ152" s="16"/>
      <c r="PKD152" s="16"/>
      <c r="PKH152" s="16"/>
      <c r="PKL152" s="16"/>
      <c r="PKP152" s="16"/>
      <c r="PKT152" s="16"/>
      <c r="PKX152" s="16"/>
      <c r="PLB152" s="16"/>
      <c r="PLF152" s="16"/>
      <c r="PLJ152" s="16"/>
      <c r="PLN152" s="16"/>
      <c r="PLR152" s="16"/>
      <c r="PLV152" s="16"/>
      <c r="PLZ152" s="16"/>
      <c r="PMD152" s="16"/>
      <c r="PMH152" s="16"/>
      <c r="PML152" s="16"/>
      <c r="PMP152" s="16"/>
      <c r="PMT152" s="16"/>
      <c r="PMX152" s="16"/>
      <c r="PNB152" s="16"/>
      <c r="PNF152" s="16"/>
      <c r="PNJ152" s="16"/>
      <c r="PNN152" s="16"/>
      <c r="PNR152" s="16"/>
      <c r="PNV152" s="16"/>
      <c r="PNZ152" s="16"/>
      <c r="POD152" s="16"/>
      <c r="POH152" s="16"/>
      <c r="POL152" s="16"/>
      <c r="POP152" s="16"/>
      <c r="POT152" s="16"/>
      <c r="POX152" s="16"/>
      <c r="PPB152" s="16"/>
      <c r="PPF152" s="16"/>
      <c r="PPJ152" s="16"/>
      <c r="PPN152" s="16"/>
      <c r="PPR152" s="16"/>
      <c r="PPV152" s="16"/>
      <c r="PPZ152" s="16"/>
      <c r="PQD152" s="16"/>
      <c r="PQH152" s="16"/>
      <c r="PQL152" s="16"/>
      <c r="PQP152" s="16"/>
      <c r="PQT152" s="16"/>
      <c r="PQX152" s="16"/>
      <c r="PRB152" s="16"/>
      <c r="PRF152" s="16"/>
      <c r="PRJ152" s="16"/>
      <c r="PRN152" s="16"/>
      <c r="PRR152" s="16"/>
      <c r="PRV152" s="16"/>
      <c r="PRZ152" s="16"/>
      <c r="PSD152" s="16"/>
      <c r="PSH152" s="16"/>
      <c r="PSL152" s="16"/>
      <c r="PSP152" s="16"/>
      <c r="PST152" s="16"/>
      <c r="PSX152" s="16"/>
      <c r="PTB152" s="16"/>
      <c r="PTF152" s="16"/>
      <c r="PTJ152" s="16"/>
      <c r="PTN152" s="16"/>
      <c r="PTR152" s="16"/>
      <c r="PTV152" s="16"/>
      <c r="PTZ152" s="16"/>
      <c r="PUD152" s="16"/>
      <c r="PUH152" s="16"/>
      <c r="PUL152" s="16"/>
      <c r="PUP152" s="16"/>
      <c r="PUT152" s="16"/>
      <c r="PUX152" s="16"/>
      <c r="PVB152" s="16"/>
      <c r="PVF152" s="16"/>
      <c r="PVJ152" s="16"/>
      <c r="PVN152" s="16"/>
      <c r="PVR152" s="16"/>
      <c r="PVV152" s="16"/>
      <c r="PVZ152" s="16"/>
      <c r="PWD152" s="16"/>
      <c r="PWH152" s="16"/>
      <c r="PWL152" s="16"/>
      <c r="PWP152" s="16"/>
      <c r="PWT152" s="16"/>
      <c r="PWX152" s="16"/>
      <c r="PXB152" s="16"/>
      <c r="PXF152" s="16"/>
      <c r="PXJ152" s="16"/>
      <c r="PXN152" s="16"/>
      <c r="PXR152" s="16"/>
      <c r="PXV152" s="16"/>
      <c r="PXZ152" s="16"/>
      <c r="PYD152" s="16"/>
      <c r="PYH152" s="16"/>
      <c r="PYL152" s="16"/>
      <c r="PYP152" s="16"/>
      <c r="PYT152" s="16"/>
      <c r="PYX152" s="16"/>
      <c r="PZB152" s="16"/>
      <c r="PZF152" s="16"/>
      <c r="PZJ152" s="16"/>
      <c r="PZN152" s="16"/>
      <c r="PZR152" s="16"/>
      <c r="PZV152" s="16"/>
      <c r="PZZ152" s="16"/>
      <c r="QAD152" s="16"/>
      <c r="QAH152" s="16"/>
      <c r="QAL152" s="16"/>
      <c r="QAP152" s="16"/>
      <c r="QAT152" s="16"/>
      <c r="QAX152" s="16"/>
      <c r="QBB152" s="16"/>
      <c r="QBF152" s="16"/>
      <c r="QBJ152" s="16"/>
      <c r="QBN152" s="16"/>
      <c r="QBR152" s="16"/>
      <c r="QBV152" s="16"/>
      <c r="QBZ152" s="16"/>
      <c r="QCD152" s="16"/>
      <c r="QCH152" s="16"/>
      <c r="QCL152" s="16"/>
      <c r="QCP152" s="16"/>
      <c r="QCT152" s="16"/>
      <c r="QCX152" s="16"/>
      <c r="QDB152" s="16"/>
      <c r="QDF152" s="16"/>
      <c r="QDJ152" s="16"/>
      <c r="QDN152" s="16"/>
      <c r="QDR152" s="16"/>
      <c r="QDV152" s="16"/>
      <c r="QDZ152" s="16"/>
      <c r="QED152" s="16"/>
      <c r="QEH152" s="16"/>
      <c r="QEL152" s="16"/>
      <c r="QEP152" s="16"/>
      <c r="QET152" s="16"/>
      <c r="QEX152" s="16"/>
      <c r="QFB152" s="16"/>
      <c r="QFF152" s="16"/>
      <c r="QFJ152" s="16"/>
      <c r="QFN152" s="16"/>
      <c r="QFR152" s="16"/>
      <c r="QFV152" s="16"/>
      <c r="QFZ152" s="16"/>
      <c r="QGD152" s="16"/>
      <c r="QGH152" s="16"/>
      <c r="QGL152" s="16"/>
      <c r="QGP152" s="16"/>
      <c r="QGT152" s="16"/>
      <c r="QGX152" s="16"/>
      <c r="QHB152" s="16"/>
      <c r="QHF152" s="16"/>
      <c r="QHJ152" s="16"/>
      <c r="QHN152" s="16"/>
      <c r="QHR152" s="16"/>
      <c r="QHV152" s="16"/>
      <c r="QHZ152" s="16"/>
      <c r="QID152" s="16"/>
      <c r="QIH152" s="16"/>
      <c r="QIL152" s="16"/>
      <c r="QIP152" s="16"/>
      <c r="QIT152" s="16"/>
      <c r="QIX152" s="16"/>
      <c r="QJB152" s="16"/>
      <c r="QJF152" s="16"/>
      <c r="QJJ152" s="16"/>
      <c r="QJN152" s="16"/>
      <c r="QJR152" s="16"/>
      <c r="QJV152" s="16"/>
      <c r="QJZ152" s="16"/>
      <c r="QKD152" s="16"/>
      <c r="QKH152" s="16"/>
      <c r="QKL152" s="16"/>
      <c r="QKP152" s="16"/>
      <c r="QKT152" s="16"/>
      <c r="QKX152" s="16"/>
      <c r="QLB152" s="16"/>
      <c r="QLF152" s="16"/>
      <c r="QLJ152" s="16"/>
      <c r="QLN152" s="16"/>
      <c r="QLR152" s="16"/>
      <c r="QLV152" s="16"/>
      <c r="QLZ152" s="16"/>
      <c r="QMD152" s="16"/>
      <c r="QMH152" s="16"/>
      <c r="QML152" s="16"/>
      <c r="QMP152" s="16"/>
      <c r="QMT152" s="16"/>
      <c r="QMX152" s="16"/>
      <c r="QNB152" s="16"/>
      <c r="QNF152" s="16"/>
      <c r="QNJ152" s="16"/>
      <c r="QNN152" s="16"/>
      <c r="QNR152" s="16"/>
      <c r="QNV152" s="16"/>
      <c r="QNZ152" s="16"/>
      <c r="QOD152" s="16"/>
      <c r="QOH152" s="16"/>
      <c r="QOL152" s="16"/>
      <c r="QOP152" s="16"/>
      <c r="QOT152" s="16"/>
      <c r="QOX152" s="16"/>
      <c r="QPB152" s="16"/>
      <c r="QPF152" s="16"/>
      <c r="QPJ152" s="16"/>
      <c r="QPN152" s="16"/>
      <c r="QPR152" s="16"/>
      <c r="QPV152" s="16"/>
      <c r="QPZ152" s="16"/>
      <c r="QQD152" s="16"/>
      <c r="QQH152" s="16"/>
      <c r="QQL152" s="16"/>
      <c r="QQP152" s="16"/>
      <c r="QQT152" s="16"/>
      <c r="QQX152" s="16"/>
      <c r="QRB152" s="16"/>
      <c r="QRF152" s="16"/>
      <c r="QRJ152" s="16"/>
      <c r="QRN152" s="16"/>
      <c r="QRR152" s="16"/>
      <c r="QRV152" s="16"/>
      <c r="QRZ152" s="16"/>
      <c r="QSD152" s="16"/>
      <c r="QSH152" s="16"/>
      <c r="QSL152" s="16"/>
      <c r="QSP152" s="16"/>
      <c r="QST152" s="16"/>
      <c r="QSX152" s="16"/>
      <c r="QTB152" s="16"/>
      <c r="QTF152" s="16"/>
      <c r="QTJ152" s="16"/>
      <c r="QTN152" s="16"/>
      <c r="QTR152" s="16"/>
      <c r="QTV152" s="16"/>
      <c r="QTZ152" s="16"/>
      <c r="QUD152" s="16"/>
      <c r="QUH152" s="16"/>
      <c r="QUL152" s="16"/>
      <c r="QUP152" s="16"/>
      <c r="QUT152" s="16"/>
      <c r="QUX152" s="16"/>
      <c r="QVB152" s="16"/>
      <c r="QVF152" s="16"/>
      <c r="QVJ152" s="16"/>
      <c r="QVN152" s="16"/>
      <c r="QVR152" s="16"/>
      <c r="QVV152" s="16"/>
      <c r="QVZ152" s="16"/>
      <c r="QWD152" s="16"/>
      <c r="QWH152" s="16"/>
      <c r="QWL152" s="16"/>
      <c r="QWP152" s="16"/>
      <c r="QWT152" s="16"/>
      <c r="QWX152" s="16"/>
      <c r="QXB152" s="16"/>
      <c r="QXF152" s="16"/>
      <c r="QXJ152" s="16"/>
      <c r="QXN152" s="16"/>
      <c r="QXR152" s="16"/>
      <c r="QXV152" s="16"/>
      <c r="QXZ152" s="16"/>
      <c r="QYD152" s="16"/>
      <c r="QYH152" s="16"/>
      <c r="QYL152" s="16"/>
      <c r="QYP152" s="16"/>
      <c r="QYT152" s="16"/>
      <c r="QYX152" s="16"/>
      <c r="QZB152" s="16"/>
      <c r="QZF152" s="16"/>
      <c r="QZJ152" s="16"/>
      <c r="QZN152" s="16"/>
      <c r="QZR152" s="16"/>
      <c r="QZV152" s="16"/>
      <c r="QZZ152" s="16"/>
      <c r="RAD152" s="16"/>
      <c r="RAH152" s="16"/>
      <c r="RAL152" s="16"/>
      <c r="RAP152" s="16"/>
      <c r="RAT152" s="16"/>
      <c r="RAX152" s="16"/>
      <c r="RBB152" s="16"/>
      <c r="RBF152" s="16"/>
      <c r="RBJ152" s="16"/>
      <c r="RBN152" s="16"/>
      <c r="RBR152" s="16"/>
      <c r="RBV152" s="16"/>
      <c r="RBZ152" s="16"/>
      <c r="RCD152" s="16"/>
      <c r="RCH152" s="16"/>
      <c r="RCL152" s="16"/>
      <c r="RCP152" s="16"/>
      <c r="RCT152" s="16"/>
      <c r="RCX152" s="16"/>
      <c r="RDB152" s="16"/>
      <c r="RDF152" s="16"/>
      <c r="RDJ152" s="16"/>
      <c r="RDN152" s="16"/>
      <c r="RDR152" s="16"/>
      <c r="RDV152" s="16"/>
      <c r="RDZ152" s="16"/>
      <c r="RED152" s="16"/>
      <c r="REH152" s="16"/>
      <c r="REL152" s="16"/>
      <c r="REP152" s="16"/>
      <c r="RET152" s="16"/>
      <c r="REX152" s="16"/>
      <c r="RFB152" s="16"/>
      <c r="RFF152" s="16"/>
      <c r="RFJ152" s="16"/>
      <c r="RFN152" s="16"/>
      <c r="RFR152" s="16"/>
      <c r="RFV152" s="16"/>
      <c r="RFZ152" s="16"/>
      <c r="RGD152" s="16"/>
      <c r="RGH152" s="16"/>
      <c r="RGL152" s="16"/>
      <c r="RGP152" s="16"/>
      <c r="RGT152" s="16"/>
      <c r="RGX152" s="16"/>
      <c r="RHB152" s="16"/>
      <c r="RHF152" s="16"/>
      <c r="RHJ152" s="16"/>
      <c r="RHN152" s="16"/>
      <c r="RHR152" s="16"/>
      <c r="RHV152" s="16"/>
      <c r="RHZ152" s="16"/>
      <c r="RID152" s="16"/>
      <c r="RIH152" s="16"/>
      <c r="RIL152" s="16"/>
      <c r="RIP152" s="16"/>
      <c r="RIT152" s="16"/>
      <c r="RIX152" s="16"/>
      <c r="RJB152" s="16"/>
      <c r="RJF152" s="16"/>
      <c r="RJJ152" s="16"/>
      <c r="RJN152" s="16"/>
      <c r="RJR152" s="16"/>
      <c r="RJV152" s="16"/>
      <c r="RJZ152" s="16"/>
      <c r="RKD152" s="16"/>
      <c r="RKH152" s="16"/>
      <c r="RKL152" s="16"/>
      <c r="RKP152" s="16"/>
      <c r="RKT152" s="16"/>
      <c r="RKX152" s="16"/>
      <c r="RLB152" s="16"/>
      <c r="RLF152" s="16"/>
      <c r="RLJ152" s="16"/>
      <c r="RLN152" s="16"/>
      <c r="RLR152" s="16"/>
      <c r="RLV152" s="16"/>
      <c r="RLZ152" s="16"/>
      <c r="RMD152" s="16"/>
      <c r="RMH152" s="16"/>
      <c r="RML152" s="16"/>
      <c r="RMP152" s="16"/>
      <c r="RMT152" s="16"/>
      <c r="RMX152" s="16"/>
      <c r="RNB152" s="16"/>
      <c r="RNF152" s="16"/>
      <c r="RNJ152" s="16"/>
      <c r="RNN152" s="16"/>
      <c r="RNR152" s="16"/>
      <c r="RNV152" s="16"/>
      <c r="RNZ152" s="16"/>
      <c r="ROD152" s="16"/>
      <c r="ROH152" s="16"/>
      <c r="ROL152" s="16"/>
      <c r="ROP152" s="16"/>
      <c r="ROT152" s="16"/>
      <c r="ROX152" s="16"/>
      <c r="RPB152" s="16"/>
      <c r="RPF152" s="16"/>
      <c r="RPJ152" s="16"/>
      <c r="RPN152" s="16"/>
      <c r="RPR152" s="16"/>
      <c r="RPV152" s="16"/>
      <c r="RPZ152" s="16"/>
      <c r="RQD152" s="16"/>
      <c r="RQH152" s="16"/>
      <c r="RQL152" s="16"/>
      <c r="RQP152" s="16"/>
      <c r="RQT152" s="16"/>
      <c r="RQX152" s="16"/>
      <c r="RRB152" s="16"/>
      <c r="RRF152" s="16"/>
      <c r="RRJ152" s="16"/>
      <c r="RRN152" s="16"/>
      <c r="RRR152" s="16"/>
      <c r="RRV152" s="16"/>
      <c r="RRZ152" s="16"/>
      <c r="RSD152" s="16"/>
      <c r="RSH152" s="16"/>
      <c r="RSL152" s="16"/>
      <c r="RSP152" s="16"/>
      <c r="RST152" s="16"/>
      <c r="RSX152" s="16"/>
      <c r="RTB152" s="16"/>
      <c r="RTF152" s="16"/>
      <c r="RTJ152" s="16"/>
      <c r="RTN152" s="16"/>
      <c r="RTR152" s="16"/>
      <c r="RTV152" s="16"/>
      <c r="RTZ152" s="16"/>
      <c r="RUD152" s="16"/>
      <c r="RUH152" s="16"/>
      <c r="RUL152" s="16"/>
      <c r="RUP152" s="16"/>
      <c r="RUT152" s="16"/>
      <c r="RUX152" s="16"/>
      <c r="RVB152" s="16"/>
      <c r="RVF152" s="16"/>
      <c r="RVJ152" s="16"/>
      <c r="RVN152" s="16"/>
      <c r="RVR152" s="16"/>
      <c r="RVV152" s="16"/>
      <c r="RVZ152" s="16"/>
      <c r="RWD152" s="16"/>
      <c r="RWH152" s="16"/>
      <c r="RWL152" s="16"/>
      <c r="RWP152" s="16"/>
      <c r="RWT152" s="16"/>
      <c r="RWX152" s="16"/>
      <c r="RXB152" s="16"/>
      <c r="RXF152" s="16"/>
      <c r="RXJ152" s="16"/>
      <c r="RXN152" s="16"/>
      <c r="RXR152" s="16"/>
      <c r="RXV152" s="16"/>
      <c r="RXZ152" s="16"/>
      <c r="RYD152" s="16"/>
      <c r="RYH152" s="16"/>
      <c r="RYL152" s="16"/>
      <c r="RYP152" s="16"/>
      <c r="RYT152" s="16"/>
      <c r="RYX152" s="16"/>
      <c r="RZB152" s="16"/>
      <c r="RZF152" s="16"/>
      <c r="RZJ152" s="16"/>
      <c r="RZN152" s="16"/>
      <c r="RZR152" s="16"/>
      <c r="RZV152" s="16"/>
      <c r="RZZ152" s="16"/>
      <c r="SAD152" s="16"/>
      <c r="SAH152" s="16"/>
      <c r="SAL152" s="16"/>
      <c r="SAP152" s="16"/>
      <c r="SAT152" s="16"/>
      <c r="SAX152" s="16"/>
      <c r="SBB152" s="16"/>
      <c r="SBF152" s="16"/>
      <c r="SBJ152" s="16"/>
      <c r="SBN152" s="16"/>
      <c r="SBR152" s="16"/>
      <c r="SBV152" s="16"/>
      <c r="SBZ152" s="16"/>
      <c r="SCD152" s="16"/>
      <c r="SCH152" s="16"/>
      <c r="SCL152" s="16"/>
      <c r="SCP152" s="16"/>
      <c r="SCT152" s="16"/>
      <c r="SCX152" s="16"/>
      <c r="SDB152" s="16"/>
      <c r="SDF152" s="16"/>
      <c r="SDJ152" s="16"/>
      <c r="SDN152" s="16"/>
      <c r="SDR152" s="16"/>
      <c r="SDV152" s="16"/>
      <c r="SDZ152" s="16"/>
      <c r="SED152" s="16"/>
      <c r="SEH152" s="16"/>
      <c r="SEL152" s="16"/>
      <c r="SEP152" s="16"/>
      <c r="SET152" s="16"/>
      <c r="SEX152" s="16"/>
      <c r="SFB152" s="16"/>
      <c r="SFF152" s="16"/>
      <c r="SFJ152" s="16"/>
      <c r="SFN152" s="16"/>
      <c r="SFR152" s="16"/>
      <c r="SFV152" s="16"/>
      <c r="SFZ152" s="16"/>
      <c r="SGD152" s="16"/>
      <c r="SGH152" s="16"/>
      <c r="SGL152" s="16"/>
      <c r="SGP152" s="16"/>
      <c r="SGT152" s="16"/>
      <c r="SGX152" s="16"/>
      <c r="SHB152" s="16"/>
      <c r="SHF152" s="16"/>
      <c r="SHJ152" s="16"/>
      <c r="SHN152" s="16"/>
      <c r="SHR152" s="16"/>
      <c r="SHV152" s="16"/>
      <c r="SHZ152" s="16"/>
      <c r="SID152" s="16"/>
      <c r="SIH152" s="16"/>
      <c r="SIL152" s="16"/>
      <c r="SIP152" s="16"/>
      <c r="SIT152" s="16"/>
      <c r="SIX152" s="16"/>
      <c r="SJB152" s="16"/>
      <c r="SJF152" s="16"/>
      <c r="SJJ152" s="16"/>
      <c r="SJN152" s="16"/>
      <c r="SJR152" s="16"/>
      <c r="SJV152" s="16"/>
      <c r="SJZ152" s="16"/>
      <c r="SKD152" s="16"/>
      <c r="SKH152" s="16"/>
      <c r="SKL152" s="16"/>
      <c r="SKP152" s="16"/>
      <c r="SKT152" s="16"/>
      <c r="SKX152" s="16"/>
      <c r="SLB152" s="16"/>
      <c r="SLF152" s="16"/>
      <c r="SLJ152" s="16"/>
      <c r="SLN152" s="16"/>
      <c r="SLR152" s="16"/>
      <c r="SLV152" s="16"/>
      <c r="SLZ152" s="16"/>
      <c r="SMD152" s="16"/>
      <c r="SMH152" s="16"/>
      <c r="SML152" s="16"/>
      <c r="SMP152" s="16"/>
      <c r="SMT152" s="16"/>
      <c r="SMX152" s="16"/>
      <c r="SNB152" s="16"/>
      <c r="SNF152" s="16"/>
      <c r="SNJ152" s="16"/>
      <c r="SNN152" s="16"/>
      <c r="SNR152" s="16"/>
      <c r="SNV152" s="16"/>
      <c r="SNZ152" s="16"/>
      <c r="SOD152" s="16"/>
      <c r="SOH152" s="16"/>
      <c r="SOL152" s="16"/>
      <c r="SOP152" s="16"/>
      <c r="SOT152" s="16"/>
      <c r="SOX152" s="16"/>
      <c r="SPB152" s="16"/>
      <c r="SPF152" s="16"/>
      <c r="SPJ152" s="16"/>
      <c r="SPN152" s="16"/>
      <c r="SPR152" s="16"/>
      <c r="SPV152" s="16"/>
      <c r="SPZ152" s="16"/>
      <c r="SQD152" s="16"/>
      <c r="SQH152" s="16"/>
      <c r="SQL152" s="16"/>
      <c r="SQP152" s="16"/>
      <c r="SQT152" s="16"/>
      <c r="SQX152" s="16"/>
      <c r="SRB152" s="16"/>
      <c r="SRF152" s="16"/>
      <c r="SRJ152" s="16"/>
      <c r="SRN152" s="16"/>
      <c r="SRR152" s="16"/>
      <c r="SRV152" s="16"/>
      <c r="SRZ152" s="16"/>
      <c r="SSD152" s="16"/>
      <c r="SSH152" s="16"/>
      <c r="SSL152" s="16"/>
      <c r="SSP152" s="16"/>
      <c r="SST152" s="16"/>
      <c r="SSX152" s="16"/>
      <c r="STB152" s="16"/>
      <c r="STF152" s="16"/>
      <c r="STJ152" s="16"/>
      <c r="STN152" s="16"/>
      <c r="STR152" s="16"/>
      <c r="STV152" s="16"/>
      <c r="STZ152" s="16"/>
      <c r="SUD152" s="16"/>
      <c r="SUH152" s="16"/>
      <c r="SUL152" s="16"/>
      <c r="SUP152" s="16"/>
      <c r="SUT152" s="16"/>
      <c r="SUX152" s="16"/>
      <c r="SVB152" s="16"/>
      <c r="SVF152" s="16"/>
      <c r="SVJ152" s="16"/>
      <c r="SVN152" s="16"/>
      <c r="SVR152" s="16"/>
      <c r="SVV152" s="16"/>
      <c r="SVZ152" s="16"/>
      <c r="SWD152" s="16"/>
      <c r="SWH152" s="16"/>
      <c r="SWL152" s="16"/>
      <c r="SWP152" s="16"/>
      <c r="SWT152" s="16"/>
      <c r="SWX152" s="16"/>
      <c r="SXB152" s="16"/>
      <c r="SXF152" s="16"/>
      <c r="SXJ152" s="16"/>
      <c r="SXN152" s="16"/>
      <c r="SXR152" s="16"/>
      <c r="SXV152" s="16"/>
      <c r="SXZ152" s="16"/>
      <c r="SYD152" s="16"/>
      <c r="SYH152" s="16"/>
      <c r="SYL152" s="16"/>
      <c r="SYP152" s="16"/>
      <c r="SYT152" s="16"/>
      <c r="SYX152" s="16"/>
      <c r="SZB152" s="16"/>
      <c r="SZF152" s="16"/>
      <c r="SZJ152" s="16"/>
      <c r="SZN152" s="16"/>
      <c r="SZR152" s="16"/>
      <c r="SZV152" s="16"/>
      <c r="SZZ152" s="16"/>
      <c r="TAD152" s="16"/>
      <c r="TAH152" s="16"/>
      <c r="TAL152" s="16"/>
      <c r="TAP152" s="16"/>
      <c r="TAT152" s="16"/>
      <c r="TAX152" s="16"/>
      <c r="TBB152" s="16"/>
      <c r="TBF152" s="16"/>
      <c r="TBJ152" s="16"/>
      <c r="TBN152" s="16"/>
      <c r="TBR152" s="16"/>
      <c r="TBV152" s="16"/>
      <c r="TBZ152" s="16"/>
      <c r="TCD152" s="16"/>
      <c r="TCH152" s="16"/>
      <c r="TCL152" s="16"/>
      <c r="TCP152" s="16"/>
      <c r="TCT152" s="16"/>
      <c r="TCX152" s="16"/>
      <c r="TDB152" s="16"/>
      <c r="TDF152" s="16"/>
      <c r="TDJ152" s="16"/>
      <c r="TDN152" s="16"/>
      <c r="TDR152" s="16"/>
      <c r="TDV152" s="16"/>
      <c r="TDZ152" s="16"/>
      <c r="TED152" s="16"/>
      <c r="TEH152" s="16"/>
      <c r="TEL152" s="16"/>
      <c r="TEP152" s="16"/>
      <c r="TET152" s="16"/>
      <c r="TEX152" s="16"/>
      <c r="TFB152" s="16"/>
      <c r="TFF152" s="16"/>
      <c r="TFJ152" s="16"/>
      <c r="TFN152" s="16"/>
      <c r="TFR152" s="16"/>
      <c r="TFV152" s="16"/>
      <c r="TFZ152" s="16"/>
      <c r="TGD152" s="16"/>
      <c r="TGH152" s="16"/>
      <c r="TGL152" s="16"/>
      <c r="TGP152" s="16"/>
      <c r="TGT152" s="16"/>
      <c r="TGX152" s="16"/>
      <c r="THB152" s="16"/>
      <c r="THF152" s="16"/>
      <c r="THJ152" s="16"/>
      <c r="THN152" s="16"/>
      <c r="THR152" s="16"/>
      <c r="THV152" s="16"/>
      <c r="THZ152" s="16"/>
      <c r="TID152" s="16"/>
      <c r="TIH152" s="16"/>
      <c r="TIL152" s="16"/>
      <c r="TIP152" s="16"/>
      <c r="TIT152" s="16"/>
      <c r="TIX152" s="16"/>
      <c r="TJB152" s="16"/>
      <c r="TJF152" s="16"/>
      <c r="TJJ152" s="16"/>
      <c r="TJN152" s="16"/>
      <c r="TJR152" s="16"/>
      <c r="TJV152" s="16"/>
      <c r="TJZ152" s="16"/>
      <c r="TKD152" s="16"/>
      <c r="TKH152" s="16"/>
      <c r="TKL152" s="16"/>
      <c r="TKP152" s="16"/>
      <c r="TKT152" s="16"/>
      <c r="TKX152" s="16"/>
      <c r="TLB152" s="16"/>
      <c r="TLF152" s="16"/>
      <c r="TLJ152" s="16"/>
      <c r="TLN152" s="16"/>
      <c r="TLR152" s="16"/>
      <c r="TLV152" s="16"/>
      <c r="TLZ152" s="16"/>
      <c r="TMD152" s="16"/>
      <c r="TMH152" s="16"/>
      <c r="TML152" s="16"/>
      <c r="TMP152" s="16"/>
      <c r="TMT152" s="16"/>
      <c r="TMX152" s="16"/>
      <c r="TNB152" s="16"/>
      <c r="TNF152" s="16"/>
      <c r="TNJ152" s="16"/>
      <c r="TNN152" s="16"/>
      <c r="TNR152" s="16"/>
      <c r="TNV152" s="16"/>
      <c r="TNZ152" s="16"/>
      <c r="TOD152" s="16"/>
      <c r="TOH152" s="16"/>
      <c r="TOL152" s="16"/>
      <c r="TOP152" s="16"/>
      <c r="TOT152" s="16"/>
      <c r="TOX152" s="16"/>
      <c r="TPB152" s="16"/>
      <c r="TPF152" s="16"/>
      <c r="TPJ152" s="16"/>
      <c r="TPN152" s="16"/>
      <c r="TPR152" s="16"/>
      <c r="TPV152" s="16"/>
      <c r="TPZ152" s="16"/>
      <c r="TQD152" s="16"/>
      <c r="TQH152" s="16"/>
      <c r="TQL152" s="16"/>
      <c r="TQP152" s="16"/>
      <c r="TQT152" s="16"/>
      <c r="TQX152" s="16"/>
      <c r="TRB152" s="16"/>
      <c r="TRF152" s="16"/>
      <c r="TRJ152" s="16"/>
      <c r="TRN152" s="16"/>
      <c r="TRR152" s="16"/>
      <c r="TRV152" s="16"/>
      <c r="TRZ152" s="16"/>
      <c r="TSD152" s="16"/>
      <c r="TSH152" s="16"/>
      <c r="TSL152" s="16"/>
      <c r="TSP152" s="16"/>
      <c r="TST152" s="16"/>
      <c r="TSX152" s="16"/>
      <c r="TTB152" s="16"/>
      <c r="TTF152" s="16"/>
      <c r="TTJ152" s="16"/>
      <c r="TTN152" s="16"/>
      <c r="TTR152" s="16"/>
      <c r="TTV152" s="16"/>
      <c r="TTZ152" s="16"/>
      <c r="TUD152" s="16"/>
      <c r="TUH152" s="16"/>
      <c r="TUL152" s="16"/>
      <c r="TUP152" s="16"/>
      <c r="TUT152" s="16"/>
      <c r="TUX152" s="16"/>
      <c r="TVB152" s="16"/>
      <c r="TVF152" s="16"/>
      <c r="TVJ152" s="16"/>
      <c r="TVN152" s="16"/>
      <c r="TVR152" s="16"/>
      <c r="TVV152" s="16"/>
      <c r="TVZ152" s="16"/>
      <c r="TWD152" s="16"/>
      <c r="TWH152" s="16"/>
      <c r="TWL152" s="16"/>
      <c r="TWP152" s="16"/>
      <c r="TWT152" s="16"/>
      <c r="TWX152" s="16"/>
      <c r="TXB152" s="16"/>
      <c r="TXF152" s="16"/>
      <c r="TXJ152" s="16"/>
      <c r="TXN152" s="16"/>
      <c r="TXR152" s="16"/>
      <c r="TXV152" s="16"/>
      <c r="TXZ152" s="16"/>
      <c r="TYD152" s="16"/>
      <c r="TYH152" s="16"/>
      <c r="TYL152" s="16"/>
      <c r="TYP152" s="16"/>
      <c r="TYT152" s="16"/>
      <c r="TYX152" s="16"/>
      <c r="TZB152" s="16"/>
      <c r="TZF152" s="16"/>
      <c r="TZJ152" s="16"/>
      <c r="TZN152" s="16"/>
      <c r="TZR152" s="16"/>
      <c r="TZV152" s="16"/>
      <c r="TZZ152" s="16"/>
      <c r="UAD152" s="16"/>
      <c r="UAH152" s="16"/>
      <c r="UAL152" s="16"/>
      <c r="UAP152" s="16"/>
      <c r="UAT152" s="16"/>
      <c r="UAX152" s="16"/>
      <c r="UBB152" s="16"/>
      <c r="UBF152" s="16"/>
      <c r="UBJ152" s="16"/>
      <c r="UBN152" s="16"/>
      <c r="UBR152" s="16"/>
      <c r="UBV152" s="16"/>
      <c r="UBZ152" s="16"/>
      <c r="UCD152" s="16"/>
      <c r="UCH152" s="16"/>
      <c r="UCL152" s="16"/>
      <c r="UCP152" s="16"/>
      <c r="UCT152" s="16"/>
      <c r="UCX152" s="16"/>
      <c r="UDB152" s="16"/>
      <c r="UDF152" s="16"/>
      <c r="UDJ152" s="16"/>
      <c r="UDN152" s="16"/>
      <c r="UDR152" s="16"/>
      <c r="UDV152" s="16"/>
      <c r="UDZ152" s="16"/>
      <c r="UED152" s="16"/>
      <c r="UEH152" s="16"/>
      <c r="UEL152" s="16"/>
      <c r="UEP152" s="16"/>
      <c r="UET152" s="16"/>
      <c r="UEX152" s="16"/>
      <c r="UFB152" s="16"/>
      <c r="UFF152" s="16"/>
      <c r="UFJ152" s="16"/>
      <c r="UFN152" s="16"/>
      <c r="UFR152" s="16"/>
      <c r="UFV152" s="16"/>
      <c r="UFZ152" s="16"/>
      <c r="UGD152" s="16"/>
      <c r="UGH152" s="16"/>
      <c r="UGL152" s="16"/>
      <c r="UGP152" s="16"/>
      <c r="UGT152" s="16"/>
      <c r="UGX152" s="16"/>
      <c r="UHB152" s="16"/>
      <c r="UHF152" s="16"/>
      <c r="UHJ152" s="16"/>
      <c r="UHN152" s="16"/>
      <c r="UHR152" s="16"/>
      <c r="UHV152" s="16"/>
      <c r="UHZ152" s="16"/>
      <c r="UID152" s="16"/>
      <c r="UIH152" s="16"/>
      <c r="UIL152" s="16"/>
      <c r="UIP152" s="16"/>
      <c r="UIT152" s="16"/>
      <c r="UIX152" s="16"/>
      <c r="UJB152" s="16"/>
      <c r="UJF152" s="16"/>
      <c r="UJJ152" s="16"/>
      <c r="UJN152" s="16"/>
      <c r="UJR152" s="16"/>
      <c r="UJV152" s="16"/>
      <c r="UJZ152" s="16"/>
      <c r="UKD152" s="16"/>
      <c r="UKH152" s="16"/>
      <c r="UKL152" s="16"/>
      <c r="UKP152" s="16"/>
      <c r="UKT152" s="16"/>
      <c r="UKX152" s="16"/>
      <c r="ULB152" s="16"/>
      <c r="ULF152" s="16"/>
      <c r="ULJ152" s="16"/>
      <c r="ULN152" s="16"/>
      <c r="ULR152" s="16"/>
      <c r="ULV152" s="16"/>
      <c r="ULZ152" s="16"/>
      <c r="UMD152" s="16"/>
      <c r="UMH152" s="16"/>
      <c r="UML152" s="16"/>
      <c r="UMP152" s="16"/>
      <c r="UMT152" s="16"/>
      <c r="UMX152" s="16"/>
      <c r="UNB152" s="16"/>
      <c r="UNF152" s="16"/>
      <c r="UNJ152" s="16"/>
      <c r="UNN152" s="16"/>
      <c r="UNR152" s="16"/>
      <c r="UNV152" s="16"/>
      <c r="UNZ152" s="16"/>
      <c r="UOD152" s="16"/>
      <c r="UOH152" s="16"/>
      <c r="UOL152" s="16"/>
      <c r="UOP152" s="16"/>
      <c r="UOT152" s="16"/>
      <c r="UOX152" s="16"/>
      <c r="UPB152" s="16"/>
      <c r="UPF152" s="16"/>
      <c r="UPJ152" s="16"/>
      <c r="UPN152" s="16"/>
      <c r="UPR152" s="16"/>
      <c r="UPV152" s="16"/>
      <c r="UPZ152" s="16"/>
      <c r="UQD152" s="16"/>
      <c r="UQH152" s="16"/>
      <c r="UQL152" s="16"/>
      <c r="UQP152" s="16"/>
      <c r="UQT152" s="16"/>
      <c r="UQX152" s="16"/>
      <c r="URB152" s="16"/>
      <c r="URF152" s="16"/>
      <c r="URJ152" s="16"/>
      <c r="URN152" s="16"/>
      <c r="URR152" s="16"/>
      <c r="URV152" s="16"/>
      <c r="URZ152" s="16"/>
      <c r="USD152" s="16"/>
      <c r="USH152" s="16"/>
      <c r="USL152" s="16"/>
      <c r="USP152" s="16"/>
      <c r="UST152" s="16"/>
      <c r="USX152" s="16"/>
      <c r="UTB152" s="16"/>
      <c r="UTF152" s="16"/>
      <c r="UTJ152" s="16"/>
      <c r="UTN152" s="16"/>
      <c r="UTR152" s="16"/>
      <c r="UTV152" s="16"/>
      <c r="UTZ152" s="16"/>
      <c r="UUD152" s="16"/>
      <c r="UUH152" s="16"/>
      <c r="UUL152" s="16"/>
      <c r="UUP152" s="16"/>
      <c r="UUT152" s="16"/>
      <c r="UUX152" s="16"/>
      <c r="UVB152" s="16"/>
      <c r="UVF152" s="16"/>
      <c r="UVJ152" s="16"/>
      <c r="UVN152" s="16"/>
      <c r="UVR152" s="16"/>
      <c r="UVV152" s="16"/>
      <c r="UVZ152" s="16"/>
      <c r="UWD152" s="16"/>
      <c r="UWH152" s="16"/>
      <c r="UWL152" s="16"/>
      <c r="UWP152" s="16"/>
      <c r="UWT152" s="16"/>
      <c r="UWX152" s="16"/>
      <c r="UXB152" s="16"/>
      <c r="UXF152" s="16"/>
      <c r="UXJ152" s="16"/>
      <c r="UXN152" s="16"/>
      <c r="UXR152" s="16"/>
      <c r="UXV152" s="16"/>
      <c r="UXZ152" s="16"/>
      <c r="UYD152" s="16"/>
      <c r="UYH152" s="16"/>
      <c r="UYL152" s="16"/>
      <c r="UYP152" s="16"/>
      <c r="UYT152" s="16"/>
      <c r="UYX152" s="16"/>
      <c r="UZB152" s="16"/>
      <c r="UZF152" s="16"/>
      <c r="UZJ152" s="16"/>
      <c r="UZN152" s="16"/>
      <c r="UZR152" s="16"/>
      <c r="UZV152" s="16"/>
      <c r="UZZ152" s="16"/>
      <c r="VAD152" s="16"/>
      <c r="VAH152" s="16"/>
      <c r="VAL152" s="16"/>
      <c r="VAP152" s="16"/>
      <c r="VAT152" s="16"/>
      <c r="VAX152" s="16"/>
      <c r="VBB152" s="16"/>
      <c r="VBF152" s="16"/>
      <c r="VBJ152" s="16"/>
      <c r="VBN152" s="16"/>
      <c r="VBR152" s="16"/>
      <c r="VBV152" s="16"/>
      <c r="VBZ152" s="16"/>
      <c r="VCD152" s="16"/>
      <c r="VCH152" s="16"/>
      <c r="VCL152" s="16"/>
      <c r="VCP152" s="16"/>
      <c r="VCT152" s="16"/>
      <c r="VCX152" s="16"/>
      <c r="VDB152" s="16"/>
      <c r="VDF152" s="16"/>
      <c r="VDJ152" s="16"/>
      <c r="VDN152" s="16"/>
      <c r="VDR152" s="16"/>
      <c r="VDV152" s="16"/>
      <c r="VDZ152" s="16"/>
      <c r="VED152" s="16"/>
      <c r="VEH152" s="16"/>
      <c r="VEL152" s="16"/>
      <c r="VEP152" s="16"/>
      <c r="VET152" s="16"/>
      <c r="VEX152" s="16"/>
      <c r="VFB152" s="16"/>
      <c r="VFF152" s="16"/>
      <c r="VFJ152" s="16"/>
      <c r="VFN152" s="16"/>
      <c r="VFR152" s="16"/>
      <c r="VFV152" s="16"/>
      <c r="VFZ152" s="16"/>
      <c r="VGD152" s="16"/>
      <c r="VGH152" s="16"/>
      <c r="VGL152" s="16"/>
      <c r="VGP152" s="16"/>
      <c r="VGT152" s="16"/>
      <c r="VGX152" s="16"/>
      <c r="VHB152" s="16"/>
      <c r="VHF152" s="16"/>
      <c r="VHJ152" s="16"/>
      <c r="VHN152" s="16"/>
      <c r="VHR152" s="16"/>
      <c r="VHV152" s="16"/>
      <c r="VHZ152" s="16"/>
      <c r="VID152" s="16"/>
      <c r="VIH152" s="16"/>
      <c r="VIL152" s="16"/>
      <c r="VIP152" s="16"/>
      <c r="VIT152" s="16"/>
      <c r="VIX152" s="16"/>
      <c r="VJB152" s="16"/>
      <c r="VJF152" s="16"/>
      <c r="VJJ152" s="16"/>
      <c r="VJN152" s="16"/>
      <c r="VJR152" s="16"/>
      <c r="VJV152" s="16"/>
      <c r="VJZ152" s="16"/>
      <c r="VKD152" s="16"/>
      <c r="VKH152" s="16"/>
      <c r="VKL152" s="16"/>
      <c r="VKP152" s="16"/>
      <c r="VKT152" s="16"/>
      <c r="VKX152" s="16"/>
      <c r="VLB152" s="16"/>
      <c r="VLF152" s="16"/>
      <c r="VLJ152" s="16"/>
      <c r="VLN152" s="16"/>
      <c r="VLR152" s="16"/>
      <c r="VLV152" s="16"/>
      <c r="VLZ152" s="16"/>
      <c r="VMD152" s="16"/>
      <c r="VMH152" s="16"/>
      <c r="VML152" s="16"/>
      <c r="VMP152" s="16"/>
      <c r="VMT152" s="16"/>
      <c r="VMX152" s="16"/>
      <c r="VNB152" s="16"/>
      <c r="VNF152" s="16"/>
      <c r="VNJ152" s="16"/>
      <c r="VNN152" s="16"/>
      <c r="VNR152" s="16"/>
      <c r="VNV152" s="16"/>
      <c r="VNZ152" s="16"/>
      <c r="VOD152" s="16"/>
      <c r="VOH152" s="16"/>
      <c r="VOL152" s="16"/>
      <c r="VOP152" s="16"/>
      <c r="VOT152" s="16"/>
      <c r="VOX152" s="16"/>
      <c r="VPB152" s="16"/>
      <c r="VPF152" s="16"/>
      <c r="VPJ152" s="16"/>
      <c r="VPN152" s="16"/>
      <c r="VPR152" s="16"/>
      <c r="VPV152" s="16"/>
      <c r="VPZ152" s="16"/>
      <c r="VQD152" s="16"/>
      <c r="VQH152" s="16"/>
      <c r="VQL152" s="16"/>
      <c r="VQP152" s="16"/>
      <c r="VQT152" s="16"/>
      <c r="VQX152" s="16"/>
      <c r="VRB152" s="16"/>
      <c r="VRF152" s="16"/>
      <c r="VRJ152" s="16"/>
      <c r="VRN152" s="16"/>
      <c r="VRR152" s="16"/>
      <c r="VRV152" s="16"/>
      <c r="VRZ152" s="16"/>
      <c r="VSD152" s="16"/>
      <c r="VSH152" s="16"/>
      <c r="VSL152" s="16"/>
      <c r="VSP152" s="16"/>
      <c r="VST152" s="16"/>
      <c r="VSX152" s="16"/>
      <c r="VTB152" s="16"/>
      <c r="VTF152" s="16"/>
      <c r="VTJ152" s="16"/>
      <c r="VTN152" s="16"/>
      <c r="VTR152" s="16"/>
      <c r="VTV152" s="16"/>
      <c r="VTZ152" s="16"/>
      <c r="VUD152" s="16"/>
      <c r="VUH152" s="16"/>
      <c r="VUL152" s="16"/>
      <c r="VUP152" s="16"/>
      <c r="VUT152" s="16"/>
      <c r="VUX152" s="16"/>
      <c r="VVB152" s="16"/>
      <c r="VVF152" s="16"/>
      <c r="VVJ152" s="16"/>
      <c r="VVN152" s="16"/>
      <c r="VVR152" s="16"/>
      <c r="VVV152" s="16"/>
      <c r="VVZ152" s="16"/>
      <c r="VWD152" s="16"/>
      <c r="VWH152" s="16"/>
      <c r="VWL152" s="16"/>
      <c r="VWP152" s="16"/>
      <c r="VWT152" s="16"/>
      <c r="VWX152" s="16"/>
      <c r="VXB152" s="16"/>
      <c r="VXF152" s="16"/>
      <c r="VXJ152" s="16"/>
      <c r="VXN152" s="16"/>
      <c r="VXR152" s="16"/>
      <c r="VXV152" s="16"/>
      <c r="VXZ152" s="16"/>
      <c r="VYD152" s="16"/>
      <c r="VYH152" s="16"/>
      <c r="VYL152" s="16"/>
      <c r="VYP152" s="16"/>
      <c r="VYT152" s="16"/>
      <c r="VYX152" s="16"/>
      <c r="VZB152" s="16"/>
      <c r="VZF152" s="16"/>
      <c r="VZJ152" s="16"/>
      <c r="VZN152" s="16"/>
      <c r="VZR152" s="16"/>
      <c r="VZV152" s="16"/>
      <c r="VZZ152" s="16"/>
      <c r="WAD152" s="16"/>
      <c r="WAH152" s="16"/>
      <c r="WAL152" s="16"/>
      <c r="WAP152" s="16"/>
      <c r="WAT152" s="16"/>
      <c r="WAX152" s="16"/>
      <c r="WBB152" s="16"/>
      <c r="WBF152" s="16"/>
      <c r="WBJ152" s="16"/>
      <c r="WBN152" s="16"/>
      <c r="WBR152" s="16"/>
      <c r="WBV152" s="16"/>
      <c r="WBZ152" s="16"/>
      <c r="WCD152" s="16"/>
      <c r="WCH152" s="16"/>
      <c r="WCL152" s="16"/>
      <c r="WCP152" s="16"/>
      <c r="WCT152" s="16"/>
      <c r="WCX152" s="16"/>
      <c r="WDB152" s="16"/>
      <c r="WDF152" s="16"/>
      <c r="WDJ152" s="16"/>
      <c r="WDN152" s="16"/>
      <c r="WDR152" s="16"/>
      <c r="WDV152" s="16"/>
      <c r="WDZ152" s="16"/>
      <c r="WED152" s="16"/>
      <c r="WEH152" s="16"/>
      <c r="WEL152" s="16"/>
      <c r="WEP152" s="16"/>
      <c r="WET152" s="16"/>
      <c r="WEX152" s="16"/>
      <c r="WFB152" s="16"/>
      <c r="WFF152" s="16"/>
      <c r="WFJ152" s="16"/>
      <c r="WFN152" s="16"/>
      <c r="WFR152" s="16"/>
      <c r="WFV152" s="16"/>
      <c r="WFZ152" s="16"/>
      <c r="WGD152" s="16"/>
      <c r="WGH152" s="16"/>
      <c r="WGL152" s="16"/>
      <c r="WGP152" s="16"/>
      <c r="WGT152" s="16"/>
      <c r="WGX152" s="16"/>
      <c r="WHB152" s="16"/>
      <c r="WHF152" s="16"/>
      <c r="WHJ152" s="16"/>
      <c r="WHN152" s="16"/>
      <c r="WHR152" s="16"/>
      <c r="WHV152" s="16"/>
      <c r="WHZ152" s="16"/>
      <c r="WID152" s="16"/>
      <c r="WIH152" s="16"/>
      <c r="WIL152" s="16"/>
      <c r="WIP152" s="16"/>
      <c r="WIT152" s="16"/>
      <c r="WIX152" s="16"/>
      <c r="WJB152" s="16"/>
      <c r="WJF152" s="16"/>
      <c r="WJJ152" s="16"/>
      <c r="WJN152" s="16"/>
      <c r="WJR152" s="16"/>
      <c r="WJV152" s="16"/>
      <c r="WJZ152" s="16"/>
      <c r="WKD152" s="16"/>
      <c r="WKH152" s="16"/>
      <c r="WKL152" s="16"/>
      <c r="WKP152" s="16"/>
      <c r="WKT152" s="16"/>
      <c r="WKX152" s="16"/>
      <c r="WLB152" s="16"/>
      <c r="WLF152" s="16"/>
      <c r="WLJ152" s="16"/>
      <c r="WLN152" s="16"/>
      <c r="WLR152" s="16"/>
      <c r="WLV152" s="16"/>
      <c r="WLZ152" s="16"/>
      <c r="WMD152" s="16"/>
      <c r="WMH152" s="16"/>
      <c r="WML152" s="16"/>
      <c r="WMP152" s="16"/>
      <c r="WMT152" s="16"/>
      <c r="WMX152" s="16"/>
      <c r="WNB152" s="16"/>
      <c r="WNF152" s="16"/>
      <c r="WNJ152" s="16"/>
      <c r="WNN152" s="16"/>
      <c r="WNR152" s="16"/>
      <c r="WNV152" s="16"/>
      <c r="WNZ152" s="16"/>
      <c r="WOD152" s="16"/>
      <c r="WOH152" s="16"/>
      <c r="WOL152" s="16"/>
      <c r="WOP152" s="16"/>
      <c r="WOT152" s="16"/>
      <c r="WOX152" s="16"/>
      <c r="WPB152" s="16"/>
      <c r="WPF152" s="16"/>
      <c r="WPJ152" s="16"/>
      <c r="WPN152" s="16"/>
      <c r="WPR152" s="16"/>
      <c r="WPV152" s="16"/>
      <c r="WPZ152" s="16"/>
      <c r="WQD152" s="16"/>
      <c r="WQH152" s="16"/>
      <c r="WQL152" s="16"/>
      <c r="WQP152" s="16"/>
      <c r="WQT152" s="16"/>
      <c r="WQX152" s="16"/>
      <c r="WRB152" s="16"/>
      <c r="WRF152" s="16"/>
      <c r="WRJ152" s="16"/>
      <c r="WRN152" s="16"/>
      <c r="WRR152" s="16"/>
      <c r="WRV152" s="16"/>
      <c r="WRZ152" s="16"/>
      <c r="WSD152" s="16"/>
      <c r="WSH152" s="16"/>
      <c r="WSL152" s="16"/>
      <c r="WSP152" s="16"/>
      <c r="WST152" s="16"/>
      <c r="WSX152" s="16"/>
      <c r="WTB152" s="16"/>
      <c r="WTF152" s="16"/>
      <c r="WTJ152" s="16"/>
      <c r="WTN152" s="16"/>
      <c r="WTR152" s="16"/>
      <c r="WTV152" s="16"/>
      <c r="WTZ152" s="16"/>
      <c r="WUD152" s="16"/>
      <c r="WUH152" s="16"/>
      <c r="WUL152" s="16"/>
      <c r="WUP152" s="16"/>
      <c r="WUT152" s="16"/>
      <c r="WUX152" s="16"/>
      <c r="WVB152" s="16"/>
      <c r="WVF152" s="16"/>
      <c r="WVJ152" s="16"/>
      <c r="WVN152" s="16"/>
      <c r="WVR152" s="16"/>
      <c r="WVV152" s="16"/>
      <c r="WVZ152" s="16"/>
      <c r="WWD152" s="16"/>
      <c r="WWH152" s="16"/>
      <c r="WWL152" s="16"/>
      <c r="WWP152" s="16"/>
      <c r="WWT152" s="16"/>
      <c r="WWX152" s="16"/>
      <c r="WXB152" s="16"/>
      <c r="WXF152" s="16"/>
      <c r="WXJ152" s="16"/>
      <c r="WXN152" s="16"/>
      <c r="WXR152" s="16"/>
      <c r="WXV152" s="16"/>
      <c r="WXZ152" s="16"/>
      <c r="WYD152" s="16"/>
      <c r="WYH152" s="16"/>
      <c r="WYL152" s="16"/>
      <c r="WYP152" s="16"/>
      <c r="WYT152" s="16"/>
      <c r="WYX152" s="16"/>
      <c r="WZB152" s="16"/>
      <c r="WZF152" s="16"/>
      <c r="WZJ152" s="16"/>
      <c r="WZN152" s="16"/>
      <c r="WZR152" s="16"/>
      <c r="WZV152" s="16"/>
      <c r="WZZ152" s="16"/>
      <c r="XAD152" s="16"/>
      <c r="XAH152" s="16"/>
      <c r="XAL152" s="16"/>
      <c r="XAP152" s="16"/>
      <c r="XAT152" s="16"/>
      <c r="XAX152" s="16"/>
      <c r="XBB152" s="16"/>
      <c r="XBF152" s="16"/>
      <c r="XBJ152" s="16"/>
      <c r="XBN152" s="16"/>
      <c r="XBR152" s="16"/>
      <c r="XBV152" s="16"/>
      <c r="XBZ152" s="16"/>
      <c r="XCD152" s="16"/>
      <c r="XCH152" s="16"/>
      <c r="XCL152" s="16"/>
      <c r="XCP152" s="16"/>
      <c r="XCT152" s="16"/>
      <c r="XCX152" s="16"/>
      <c r="XDB152" s="16"/>
      <c r="XDF152" s="16"/>
      <c r="XDJ152" s="16"/>
      <c r="XDN152" s="16"/>
      <c r="XDR152" s="16"/>
      <c r="XDV152" s="16"/>
      <c r="XDZ152" s="16"/>
      <c r="XED152" s="16"/>
      <c r="XEH152" s="16"/>
      <c r="XEL152" s="16"/>
      <c r="XEP152" s="16"/>
      <c r="XET152" s="16"/>
      <c r="XEX152" s="16"/>
      <c r="XFB152" s="16"/>
    </row>
    <row r="153" spans="1:1022 1026:2046 2050:3070 3074:4094 4098:5118 5122:6142 6146:7166 7170:8190 8194:9214 9218:10238 10242:11262 11266:12286 12290:13310 13314:14334 14338:15358 15362:16382" s="34" customFormat="1" x14ac:dyDescent="0.2">
      <c r="A153" s="88"/>
      <c r="B153" s="88"/>
      <c r="C153" s="88"/>
      <c r="D153" s="88"/>
      <c r="E153" s="88"/>
      <c r="F153" s="88"/>
      <c r="G153" s="55"/>
      <c r="H153" s="126"/>
      <c r="I153" s="312"/>
      <c r="J153" s="313"/>
      <c r="K153" s="313"/>
      <c r="L153" s="314"/>
      <c r="M153" s="55"/>
      <c r="N153" s="55"/>
      <c r="O153" s="127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</row>
    <row r="154" spans="1:1022 1026:2046 2050:3070 3074:4094 4098:5118 5122:6142 6146:7166 7170:8190 8194:9214 9218:10238 10242:11262 11266:12286 12290:13310 13314:14334 14338:15358 15362:16382" s="34" customFormat="1" ht="15.75" thickBot="1" x14ac:dyDescent="0.3">
      <c r="A154" s="88"/>
      <c r="B154" s="88"/>
      <c r="C154" s="88"/>
      <c r="D154" s="88"/>
      <c r="E154" s="88"/>
      <c r="F154" s="88"/>
      <c r="G154" s="55"/>
      <c r="H154" s="126"/>
      <c r="I154" s="315"/>
      <c r="J154" s="316"/>
      <c r="K154" s="316"/>
      <c r="L154" s="317"/>
      <c r="M154" s="55"/>
      <c r="N154" s="11"/>
      <c r="O154" s="127"/>
      <c r="P154" s="55"/>
      <c r="Q154" s="55"/>
      <c r="R154" s="11"/>
      <c r="S154" s="55"/>
      <c r="T154" s="55"/>
      <c r="U154" s="55"/>
      <c r="V154" s="11"/>
      <c r="W154" s="55"/>
      <c r="X154" s="55"/>
      <c r="Y154" s="55"/>
      <c r="Z154" s="11"/>
      <c r="AA154" s="55"/>
      <c r="AB154" s="55"/>
      <c r="AC154" s="55"/>
      <c r="AD154" s="11"/>
      <c r="AE154" s="55"/>
      <c r="AF154" s="55"/>
      <c r="AG154" s="55"/>
      <c r="AH154" s="11"/>
      <c r="AI154" s="55"/>
      <c r="AJ154" s="55"/>
      <c r="AK154" s="55"/>
      <c r="AL154" s="11"/>
      <c r="AM154" s="55"/>
      <c r="AP154" s="16"/>
      <c r="AT154" s="16"/>
      <c r="AX154" s="16"/>
      <c r="BB154" s="16"/>
      <c r="BF154" s="16"/>
      <c r="BJ154" s="16"/>
      <c r="BN154" s="16"/>
      <c r="BR154" s="16"/>
      <c r="BV154" s="16"/>
      <c r="BZ154" s="16"/>
      <c r="CD154" s="16"/>
      <c r="CH154" s="16"/>
      <c r="CL154" s="16"/>
      <c r="CP154" s="16"/>
      <c r="CT154" s="16"/>
      <c r="CX154" s="16"/>
      <c r="DB154" s="16"/>
      <c r="DF154" s="16"/>
      <c r="DJ154" s="16"/>
      <c r="DN154" s="16"/>
      <c r="DR154" s="16"/>
      <c r="DV154" s="16"/>
      <c r="DZ154" s="16"/>
      <c r="ED154" s="16"/>
      <c r="EH154" s="16"/>
      <c r="EL154" s="16"/>
      <c r="EP154" s="16"/>
      <c r="ET154" s="16"/>
      <c r="EX154" s="16"/>
      <c r="FB154" s="16"/>
      <c r="FF154" s="16"/>
      <c r="FJ154" s="16"/>
      <c r="FN154" s="16"/>
      <c r="FR154" s="16"/>
      <c r="FV154" s="16"/>
      <c r="FZ154" s="16"/>
      <c r="GD154" s="16"/>
      <c r="GH154" s="16"/>
      <c r="GL154" s="16"/>
      <c r="GP154" s="16"/>
      <c r="GT154" s="16"/>
      <c r="GX154" s="16"/>
      <c r="HB154" s="16"/>
      <c r="HF154" s="16"/>
      <c r="HJ154" s="16"/>
      <c r="HN154" s="16"/>
      <c r="HR154" s="16"/>
      <c r="HV154" s="16"/>
      <c r="HZ154" s="16"/>
      <c r="ID154" s="16"/>
      <c r="IH154" s="16"/>
      <c r="IL154" s="16"/>
      <c r="IP154" s="16"/>
      <c r="IT154" s="16"/>
      <c r="IX154" s="16"/>
      <c r="JB154" s="16"/>
      <c r="JF154" s="16"/>
      <c r="JJ154" s="16"/>
      <c r="JN154" s="16"/>
      <c r="JR154" s="16"/>
      <c r="JV154" s="16"/>
      <c r="JZ154" s="16"/>
      <c r="KD154" s="16"/>
      <c r="KH154" s="16"/>
      <c r="KL154" s="16"/>
      <c r="KP154" s="16"/>
      <c r="KT154" s="16"/>
      <c r="KX154" s="16"/>
      <c r="LB154" s="16"/>
      <c r="LF154" s="16"/>
      <c r="LJ154" s="16"/>
      <c r="LN154" s="16"/>
      <c r="LR154" s="16"/>
      <c r="LV154" s="16"/>
      <c r="LZ154" s="16"/>
      <c r="MD154" s="16"/>
      <c r="MH154" s="16"/>
      <c r="ML154" s="16"/>
      <c r="MP154" s="16"/>
      <c r="MT154" s="16"/>
      <c r="MX154" s="16"/>
      <c r="NB154" s="16"/>
      <c r="NF154" s="16"/>
      <c r="NJ154" s="16"/>
      <c r="NN154" s="16"/>
      <c r="NR154" s="16"/>
      <c r="NV154" s="16"/>
      <c r="NZ154" s="16"/>
      <c r="OD154" s="16"/>
      <c r="OH154" s="16"/>
      <c r="OL154" s="16"/>
      <c r="OP154" s="16"/>
      <c r="OT154" s="16"/>
      <c r="OX154" s="16"/>
      <c r="PB154" s="16"/>
      <c r="PF154" s="16"/>
      <c r="PJ154" s="16"/>
      <c r="PN154" s="16"/>
      <c r="PR154" s="16"/>
      <c r="PV154" s="16"/>
      <c r="PZ154" s="16"/>
      <c r="QD154" s="16"/>
      <c r="QH154" s="16"/>
      <c r="QL154" s="16"/>
      <c r="QP154" s="16"/>
      <c r="QT154" s="16"/>
      <c r="QX154" s="16"/>
      <c r="RB154" s="16"/>
      <c r="RF154" s="16"/>
      <c r="RJ154" s="16"/>
      <c r="RN154" s="16"/>
      <c r="RR154" s="16"/>
      <c r="RV154" s="16"/>
      <c r="RZ154" s="16"/>
      <c r="SD154" s="16"/>
      <c r="SH154" s="16"/>
      <c r="SL154" s="16"/>
      <c r="SP154" s="16"/>
      <c r="ST154" s="16"/>
      <c r="SX154" s="16"/>
      <c r="TB154" s="16"/>
      <c r="TF154" s="16"/>
      <c r="TJ154" s="16"/>
      <c r="TN154" s="16"/>
      <c r="TR154" s="16"/>
      <c r="TV154" s="16"/>
      <c r="TZ154" s="16"/>
      <c r="UD154" s="16"/>
      <c r="UH154" s="16"/>
      <c r="UL154" s="16"/>
      <c r="UP154" s="16"/>
      <c r="UT154" s="16"/>
      <c r="UX154" s="16"/>
      <c r="VB154" s="16"/>
      <c r="VF154" s="16"/>
      <c r="VJ154" s="16"/>
      <c r="VN154" s="16"/>
      <c r="VR154" s="16"/>
      <c r="VV154" s="16"/>
      <c r="VZ154" s="16"/>
      <c r="WD154" s="16"/>
      <c r="WH154" s="16"/>
      <c r="WL154" s="16"/>
      <c r="WP154" s="16"/>
      <c r="WT154" s="16"/>
      <c r="WX154" s="16"/>
      <c r="XB154" s="16"/>
      <c r="XF154" s="16"/>
      <c r="XJ154" s="16"/>
      <c r="XN154" s="16"/>
      <c r="XR154" s="16"/>
      <c r="XV154" s="16"/>
      <c r="XZ154" s="16"/>
      <c r="YD154" s="16"/>
      <c r="YH154" s="16"/>
      <c r="YL154" s="16"/>
      <c r="YP154" s="16"/>
      <c r="YT154" s="16"/>
      <c r="YX154" s="16"/>
      <c r="ZB154" s="16"/>
      <c r="ZF154" s="16"/>
      <c r="ZJ154" s="16"/>
      <c r="ZN154" s="16"/>
      <c r="ZR154" s="16"/>
      <c r="ZV154" s="16"/>
      <c r="ZZ154" s="16"/>
      <c r="AAD154" s="16"/>
      <c r="AAH154" s="16"/>
      <c r="AAL154" s="16"/>
      <c r="AAP154" s="16"/>
      <c r="AAT154" s="16"/>
      <c r="AAX154" s="16"/>
      <c r="ABB154" s="16"/>
      <c r="ABF154" s="16"/>
      <c r="ABJ154" s="16"/>
      <c r="ABN154" s="16"/>
      <c r="ABR154" s="16"/>
      <c r="ABV154" s="16"/>
      <c r="ABZ154" s="16"/>
      <c r="ACD154" s="16"/>
      <c r="ACH154" s="16"/>
      <c r="ACL154" s="16"/>
      <c r="ACP154" s="16"/>
      <c r="ACT154" s="16"/>
      <c r="ACX154" s="16"/>
      <c r="ADB154" s="16"/>
      <c r="ADF154" s="16"/>
      <c r="ADJ154" s="16"/>
      <c r="ADN154" s="16"/>
      <c r="ADR154" s="16"/>
      <c r="ADV154" s="16"/>
      <c r="ADZ154" s="16"/>
      <c r="AED154" s="16"/>
      <c r="AEH154" s="16"/>
      <c r="AEL154" s="16"/>
      <c r="AEP154" s="16"/>
      <c r="AET154" s="16"/>
      <c r="AEX154" s="16"/>
      <c r="AFB154" s="16"/>
      <c r="AFF154" s="16"/>
      <c r="AFJ154" s="16"/>
      <c r="AFN154" s="16"/>
      <c r="AFR154" s="16"/>
      <c r="AFV154" s="16"/>
      <c r="AFZ154" s="16"/>
      <c r="AGD154" s="16"/>
      <c r="AGH154" s="16"/>
      <c r="AGL154" s="16"/>
      <c r="AGP154" s="16"/>
      <c r="AGT154" s="16"/>
      <c r="AGX154" s="16"/>
      <c r="AHB154" s="16"/>
      <c r="AHF154" s="16"/>
      <c r="AHJ154" s="16"/>
      <c r="AHN154" s="16"/>
      <c r="AHR154" s="16"/>
      <c r="AHV154" s="16"/>
      <c r="AHZ154" s="16"/>
      <c r="AID154" s="16"/>
      <c r="AIH154" s="16"/>
      <c r="AIL154" s="16"/>
      <c r="AIP154" s="16"/>
      <c r="AIT154" s="16"/>
      <c r="AIX154" s="16"/>
      <c r="AJB154" s="16"/>
      <c r="AJF154" s="16"/>
      <c r="AJJ154" s="16"/>
      <c r="AJN154" s="16"/>
      <c r="AJR154" s="16"/>
      <c r="AJV154" s="16"/>
      <c r="AJZ154" s="16"/>
      <c r="AKD154" s="16"/>
      <c r="AKH154" s="16"/>
      <c r="AKL154" s="16"/>
      <c r="AKP154" s="16"/>
      <c r="AKT154" s="16"/>
      <c r="AKX154" s="16"/>
      <c r="ALB154" s="16"/>
      <c r="ALF154" s="16"/>
      <c r="ALJ154" s="16"/>
      <c r="ALN154" s="16"/>
      <c r="ALR154" s="16"/>
      <c r="ALV154" s="16"/>
      <c r="ALZ154" s="16"/>
      <c r="AMD154" s="16"/>
      <c r="AMH154" s="16"/>
      <c r="AML154" s="16"/>
      <c r="AMP154" s="16"/>
      <c r="AMT154" s="16"/>
      <c r="AMX154" s="16"/>
      <c r="ANB154" s="16"/>
      <c r="ANF154" s="16"/>
      <c r="ANJ154" s="16"/>
      <c r="ANN154" s="16"/>
      <c r="ANR154" s="16"/>
      <c r="ANV154" s="16"/>
      <c r="ANZ154" s="16"/>
      <c r="AOD154" s="16"/>
      <c r="AOH154" s="16"/>
      <c r="AOL154" s="16"/>
      <c r="AOP154" s="16"/>
      <c r="AOT154" s="16"/>
      <c r="AOX154" s="16"/>
      <c r="APB154" s="16"/>
      <c r="APF154" s="16"/>
      <c r="APJ154" s="16"/>
      <c r="APN154" s="16"/>
      <c r="APR154" s="16"/>
      <c r="APV154" s="16"/>
      <c r="APZ154" s="16"/>
      <c r="AQD154" s="16"/>
      <c r="AQH154" s="16"/>
      <c r="AQL154" s="16"/>
      <c r="AQP154" s="16"/>
      <c r="AQT154" s="16"/>
      <c r="AQX154" s="16"/>
      <c r="ARB154" s="16"/>
      <c r="ARF154" s="16"/>
      <c r="ARJ154" s="16"/>
      <c r="ARN154" s="16"/>
      <c r="ARR154" s="16"/>
      <c r="ARV154" s="16"/>
      <c r="ARZ154" s="16"/>
      <c r="ASD154" s="16"/>
      <c r="ASH154" s="16"/>
      <c r="ASL154" s="16"/>
      <c r="ASP154" s="16"/>
      <c r="AST154" s="16"/>
      <c r="ASX154" s="16"/>
      <c r="ATB154" s="16"/>
      <c r="ATF154" s="16"/>
      <c r="ATJ154" s="16"/>
      <c r="ATN154" s="16"/>
      <c r="ATR154" s="16"/>
      <c r="ATV154" s="16"/>
      <c r="ATZ154" s="16"/>
      <c r="AUD154" s="16"/>
      <c r="AUH154" s="16"/>
      <c r="AUL154" s="16"/>
      <c r="AUP154" s="16"/>
      <c r="AUT154" s="16"/>
      <c r="AUX154" s="16"/>
      <c r="AVB154" s="16"/>
      <c r="AVF154" s="16"/>
      <c r="AVJ154" s="16"/>
      <c r="AVN154" s="16"/>
      <c r="AVR154" s="16"/>
      <c r="AVV154" s="16"/>
      <c r="AVZ154" s="16"/>
      <c r="AWD154" s="16"/>
      <c r="AWH154" s="16"/>
      <c r="AWL154" s="16"/>
      <c r="AWP154" s="16"/>
      <c r="AWT154" s="16"/>
      <c r="AWX154" s="16"/>
      <c r="AXB154" s="16"/>
      <c r="AXF154" s="16"/>
      <c r="AXJ154" s="16"/>
      <c r="AXN154" s="16"/>
      <c r="AXR154" s="16"/>
      <c r="AXV154" s="16"/>
      <c r="AXZ154" s="16"/>
      <c r="AYD154" s="16"/>
      <c r="AYH154" s="16"/>
      <c r="AYL154" s="16"/>
      <c r="AYP154" s="16"/>
      <c r="AYT154" s="16"/>
      <c r="AYX154" s="16"/>
      <c r="AZB154" s="16"/>
      <c r="AZF154" s="16"/>
      <c r="AZJ154" s="16"/>
      <c r="AZN154" s="16"/>
      <c r="AZR154" s="16"/>
      <c r="AZV154" s="16"/>
      <c r="AZZ154" s="16"/>
      <c r="BAD154" s="16"/>
      <c r="BAH154" s="16"/>
      <c r="BAL154" s="16"/>
      <c r="BAP154" s="16"/>
      <c r="BAT154" s="16"/>
      <c r="BAX154" s="16"/>
      <c r="BBB154" s="16"/>
      <c r="BBF154" s="16"/>
      <c r="BBJ154" s="16"/>
      <c r="BBN154" s="16"/>
      <c r="BBR154" s="16"/>
      <c r="BBV154" s="16"/>
      <c r="BBZ154" s="16"/>
      <c r="BCD154" s="16"/>
      <c r="BCH154" s="16"/>
      <c r="BCL154" s="16"/>
      <c r="BCP154" s="16"/>
      <c r="BCT154" s="16"/>
      <c r="BCX154" s="16"/>
      <c r="BDB154" s="16"/>
      <c r="BDF154" s="16"/>
      <c r="BDJ154" s="16"/>
      <c r="BDN154" s="16"/>
      <c r="BDR154" s="16"/>
      <c r="BDV154" s="16"/>
      <c r="BDZ154" s="16"/>
      <c r="BED154" s="16"/>
      <c r="BEH154" s="16"/>
      <c r="BEL154" s="16"/>
      <c r="BEP154" s="16"/>
      <c r="BET154" s="16"/>
      <c r="BEX154" s="16"/>
      <c r="BFB154" s="16"/>
      <c r="BFF154" s="16"/>
      <c r="BFJ154" s="16"/>
      <c r="BFN154" s="16"/>
      <c r="BFR154" s="16"/>
      <c r="BFV154" s="16"/>
      <c r="BFZ154" s="16"/>
      <c r="BGD154" s="16"/>
      <c r="BGH154" s="16"/>
      <c r="BGL154" s="16"/>
      <c r="BGP154" s="16"/>
      <c r="BGT154" s="16"/>
      <c r="BGX154" s="16"/>
      <c r="BHB154" s="16"/>
      <c r="BHF154" s="16"/>
      <c r="BHJ154" s="16"/>
      <c r="BHN154" s="16"/>
      <c r="BHR154" s="16"/>
      <c r="BHV154" s="16"/>
      <c r="BHZ154" s="16"/>
      <c r="BID154" s="16"/>
      <c r="BIH154" s="16"/>
      <c r="BIL154" s="16"/>
      <c r="BIP154" s="16"/>
      <c r="BIT154" s="16"/>
      <c r="BIX154" s="16"/>
      <c r="BJB154" s="16"/>
      <c r="BJF154" s="16"/>
      <c r="BJJ154" s="16"/>
      <c r="BJN154" s="16"/>
      <c r="BJR154" s="16"/>
      <c r="BJV154" s="16"/>
      <c r="BJZ154" s="16"/>
      <c r="BKD154" s="16"/>
      <c r="BKH154" s="16"/>
      <c r="BKL154" s="16"/>
      <c r="BKP154" s="16"/>
      <c r="BKT154" s="16"/>
      <c r="BKX154" s="16"/>
      <c r="BLB154" s="16"/>
      <c r="BLF154" s="16"/>
      <c r="BLJ154" s="16"/>
      <c r="BLN154" s="16"/>
      <c r="BLR154" s="16"/>
      <c r="BLV154" s="16"/>
      <c r="BLZ154" s="16"/>
      <c r="BMD154" s="16"/>
      <c r="BMH154" s="16"/>
      <c r="BML154" s="16"/>
      <c r="BMP154" s="16"/>
      <c r="BMT154" s="16"/>
      <c r="BMX154" s="16"/>
      <c r="BNB154" s="16"/>
      <c r="BNF154" s="16"/>
      <c r="BNJ154" s="16"/>
      <c r="BNN154" s="16"/>
      <c r="BNR154" s="16"/>
      <c r="BNV154" s="16"/>
      <c r="BNZ154" s="16"/>
      <c r="BOD154" s="16"/>
      <c r="BOH154" s="16"/>
      <c r="BOL154" s="16"/>
      <c r="BOP154" s="16"/>
      <c r="BOT154" s="16"/>
      <c r="BOX154" s="16"/>
      <c r="BPB154" s="16"/>
      <c r="BPF154" s="16"/>
      <c r="BPJ154" s="16"/>
      <c r="BPN154" s="16"/>
      <c r="BPR154" s="16"/>
      <c r="BPV154" s="16"/>
      <c r="BPZ154" s="16"/>
      <c r="BQD154" s="16"/>
      <c r="BQH154" s="16"/>
      <c r="BQL154" s="16"/>
      <c r="BQP154" s="16"/>
      <c r="BQT154" s="16"/>
      <c r="BQX154" s="16"/>
      <c r="BRB154" s="16"/>
      <c r="BRF154" s="16"/>
      <c r="BRJ154" s="16"/>
      <c r="BRN154" s="16"/>
      <c r="BRR154" s="16"/>
      <c r="BRV154" s="16"/>
      <c r="BRZ154" s="16"/>
      <c r="BSD154" s="16"/>
      <c r="BSH154" s="16"/>
      <c r="BSL154" s="16"/>
      <c r="BSP154" s="16"/>
      <c r="BST154" s="16"/>
      <c r="BSX154" s="16"/>
      <c r="BTB154" s="16"/>
      <c r="BTF154" s="16"/>
      <c r="BTJ154" s="16"/>
      <c r="BTN154" s="16"/>
      <c r="BTR154" s="16"/>
      <c r="BTV154" s="16"/>
      <c r="BTZ154" s="16"/>
      <c r="BUD154" s="16"/>
      <c r="BUH154" s="16"/>
      <c r="BUL154" s="16"/>
      <c r="BUP154" s="16"/>
      <c r="BUT154" s="16"/>
      <c r="BUX154" s="16"/>
      <c r="BVB154" s="16"/>
      <c r="BVF154" s="16"/>
      <c r="BVJ154" s="16"/>
      <c r="BVN154" s="16"/>
      <c r="BVR154" s="16"/>
      <c r="BVV154" s="16"/>
      <c r="BVZ154" s="16"/>
      <c r="BWD154" s="16"/>
      <c r="BWH154" s="16"/>
      <c r="BWL154" s="16"/>
      <c r="BWP154" s="16"/>
      <c r="BWT154" s="16"/>
      <c r="BWX154" s="16"/>
      <c r="BXB154" s="16"/>
      <c r="BXF154" s="16"/>
      <c r="BXJ154" s="16"/>
      <c r="BXN154" s="16"/>
      <c r="BXR154" s="16"/>
      <c r="BXV154" s="16"/>
      <c r="BXZ154" s="16"/>
      <c r="BYD154" s="16"/>
      <c r="BYH154" s="16"/>
      <c r="BYL154" s="16"/>
      <c r="BYP154" s="16"/>
      <c r="BYT154" s="16"/>
      <c r="BYX154" s="16"/>
      <c r="BZB154" s="16"/>
      <c r="BZF154" s="16"/>
      <c r="BZJ154" s="16"/>
      <c r="BZN154" s="16"/>
      <c r="BZR154" s="16"/>
      <c r="BZV154" s="16"/>
      <c r="BZZ154" s="16"/>
      <c r="CAD154" s="16"/>
      <c r="CAH154" s="16"/>
      <c r="CAL154" s="16"/>
      <c r="CAP154" s="16"/>
      <c r="CAT154" s="16"/>
      <c r="CAX154" s="16"/>
      <c r="CBB154" s="16"/>
      <c r="CBF154" s="16"/>
      <c r="CBJ154" s="16"/>
      <c r="CBN154" s="16"/>
      <c r="CBR154" s="16"/>
      <c r="CBV154" s="16"/>
      <c r="CBZ154" s="16"/>
      <c r="CCD154" s="16"/>
      <c r="CCH154" s="16"/>
      <c r="CCL154" s="16"/>
      <c r="CCP154" s="16"/>
      <c r="CCT154" s="16"/>
      <c r="CCX154" s="16"/>
      <c r="CDB154" s="16"/>
      <c r="CDF154" s="16"/>
      <c r="CDJ154" s="16"/>
      <c r="CDN154" s="16"/>
      <c r="CDR154" s="16"/>
      <c r="CDV154" s="16"/>
      <c r="CDZ154" s="16"/>
      <c r="CED154" s="16"/>
      <c r="CEH154" s="16"/>
      <c r="CEL154" s="16"/>
      <c r="CEP154" s="16"/>
      <c r="CET154" s="16"/>
      <c r="CEX154" s="16"/>
      <c r="CFB154" s="16"/>
      <c r="CFF154" s="16"/>
      <c r="CFJ154" s="16"/>
      <c r="CFN154" s="16"/>
      <c r="CFR154" s="16"/>
      <c r="CFV154" s="16"/>
      <c r="CFZ154" s="16"/>
      <c r="CGD154" s="16"/>
      <c r="CGH154" s="16"/>
      <c r="CGL154" s="16"/>
      <c r="CGP154" s="16"/>
      <c r="CGT154" s="16"/>
      <c r="CGX154" s="16"/>
      <c r="CHB154" s="16"/>
      <c r="CHF154" s="16"/>
      <c r="CHJ154" s="16"/>
      <c r="CHN154" s="16"/>
      <c r="CHR154" s="16"/>
      <c r="CHV154" s="16"/>
      <c r="CHZ154" s="16"/>
      <c r="CID154" s="16"/>
      <c r="CIH154" s="16"/>
      <c r="CIL154" s="16"/>
      <c r="CIP154" s="16"/>
      <c r="CIT154" s="16"/>
      <c r="CIX154" s="16"/>
      <c r="CJB154" s="16"/>
      <c r="CJF154" s="16"/>
      <c r="CJJ154" s="16"/>
      <c r="CJN154" s="16"/>
      <c r="CJR154" s="16"/>
      <c r="CJV154" s="16"/>
      <c r="CJZ154" s="16"/>
      <c r="CKD154" s="16"/>
      <c r="CKH154" s="16"/>
      <c r="CKL154" s="16"/>
      <c r="CKP154" s="16"/>
      <c r="CKT154" s="16"/>
      <c r="CKX154" s="16"/>
      <c r="CLB154" s="16"/>
      <c r="CLF154" s="16"/>
      <c r="CLJ154" s="16"/>
      <c r="CLN154" s="16"/>
      <c r="CLR154" s="16"/>
      <c r="CLV154" s="16"/>
      <c r="CLZ154" s="16"/>
      <c r="CMD154" s="16"/>
      <c r="CMH154" s="16"/>
      <c r="CML154" s="16"/>
      <c r="CMP154" s="16"/>
      <c r="CMT154" s="16"/>
      <c r="CMX154" s="16"/>
      <c r="CNB154" s="16"/>
      <c r="CNF154" s="16"/>
      <c r="CNJ154" s="16"/>
      <c r="CNN154" s="16"/>
      <c r="CNR154" s="16"/>
      <c r="CNV154" s="16"/>
      <c r="CNZ154" s="16"/>
      <c r="COD154" s="16"/>
      <c r="COH154" s="16"/>
      <c r="COL154" s="16"/>
      <c r="COP154" s="16"/>
      <c r="COT154" s="16"/>
      <c r="COX154" s="16"/>
      <c r="CPB154" s="16"/>
      <c r="CPF154" s="16"/>
      <c r="CPJ154" s="16"/>
      <c r="CPN154" s="16"/>
      <c r="CPR154" s="16"/>
      <c r="CPV154" s="16"/>
      <c r="CPZ154" s="16"/>
      <c r="CQD154" s="16"/>
      <c r="CQH154" s="16"/>
      <c r="CQL154" s="16"/>
      <c r="CQP154" s="16"/>
      <c r="CQT154" s="16"/>
      <c r="CQX154" s="16"/>
      <c r="CRB154" s="16"/>
      <c r="CRF154" s="16"/>
      <c r="CRJ154" s="16"/>
      <c r="CRN154" s="16"/>
      <c r="CRR154" s="16"/>
      <c r="CRV154" s="16"/>
      <c r="CRZ154" s="16"/>
      <c r="CSD154" s="16"/>
      <c r="CSH154" s="16"/>
      <c r="CSL154" s="16"/>
      <c r="CSP154" s="16"/>
      <c r="CST154" s="16"/>
      <c r="CSX154" s="16"/>
      <c r="CTB154" s="16"/>
      <c r="CTF154" s="16"/>
      <c r="CTJ154" s="16"/>
      <c r="CTN154" s="16"/>
      <c r="CTR154" s="16"/>
      <c r="CTV154" s="16"/>
      <c r="CTZ154" s="16"/>
      <c r="CUD154" s="16"/>
      <c r="CUH154" s="16"/>
      <c r="CUL154" s="16"/>
      <c r="CUP154" s="16"/>
      <c r="CUT154" s="16"/>
      <c r="CUX154" s="16"/>
      <c r="CVB154" s="16"/>
      <c r="CVF154" s="16"/>
      <c r="CVJ154" s="16"/>
      <c r="CVN154" s="16"/>
      <c r="CVR154" s="16"/>
      <c r="CVV154" s="16"/>
      <c r="CVZ154" s="16"/>
      <c r="CWD154" s="16"/>
      <c r="CWH154" s="16"/>
      <c r="CWL154" s="16"/>
      <c r="CWP154" s="16"/>
      <c r="CWT154" s="16"/>
      <c r="CWX154" s="16"/>
      <c r="CXB154" s="16"/>
      <c r="CXF154" s="16"/>
      <c r="CXJ154" s="16"/>
      <c r="CXN154" s="16"/>
      <c r="CXR154" s="16"/>
      <c r="CXV154" s="16"/>
      <c r="CXZ154" s="16"/>
      <c r="CYD154" s="16"/>
      <c r="CYH154" s="16"/>
      <c r="CYL154" s="16"/>
      <c r="CYP154" s="16"/>
      <c r="CYT154" s="16"/>
      <c r="CYX154" s="16"/>
      <c r="CZB154" s="16"/>
      <c r="CZF154" s="16"/>
      <c r="CZJ154" s="16"/>
      <c r="CZN154" s="16"/>
      <c r="CZR154" s="16"/>
      <c r="CZV154" s="16"/>
      <c r="CZZ154" s="16"/>
      <c r="DAD154" s="16"/>
      <c r="DAH154" s="16"/>
      <c r="DAL154" s="16"/>
      <c r="DAP154" s="16"/>
      <c r="DAT154" s="16"/>
      <c r="DAX154" s="16"/>
      <c r="DBB154" s="16"/>
      <c r="DBF154" s="16"/>
      <c r="DBJ154" s="16"/>
      <c r="DBN154" s="16"/>
      <c r="DBR154" s="16"/>
      <c r="DBV154" s="16"/>
      <c r="DBZ154" s="16"/>
      <c r="DCD154" s="16"/>
      <c r="DCH154" s="16"/>
      <c r="DCL154" s="16"/>
      <c r="DCP154" s="16"/>
      <c r="DCT154" s="16"/>
      <c r="DCX154" s="16"/>
      <c r="DDB154" s="16"/>
      <c r="DDF154" s="16"/>
      <c r="DDJ154" s="16"/>
      <c r="DDN154" s="16"/>
      <c r="DDR154" s="16"/>
      <c r="DDV154" s="16"/>
      <c r="DDZ154" s="16"/>
      <c r="DED154" s="16"/>
      <c r="DEH154" s="16"/>
      <c r="DEL154" s="16"/>
      <c r="DEP154" s="16"/>
      <c r="DET154" s="16"/>
      <c r="DEX154" s="16"/>
      <c r="DFB154" s="16"/>
      <c r="DFF154" s="16"/>
      <c r="DFJ154" s="16"/>
      <c r="DFN154" s="16"/>
      <c r="DFR154" s="16"/>
      <c r="DFV154" s="16"/>
      <c r="DFZ154" s="16"/>
      <c r="DGD154" s="16"/>
      <c r="DGH154" s="16"/>
      <c r="DGL154" s="16"/>
      <c r="DGP154" s="16"/>
      <c r="DGT154" s="16"/>
      <c r="DGX154" s="16"/>
      <c r="DHB154" s="16"/>
      <c r="DHF154" s="16"/>
      <c r="DHJ154" s="16"/>
      <c r="DHN154" s="16"/>
      <c r="DHR154" s="16"/>
      <c r="DHV154" s="16"/>
      <c r="DHZ154" s="16"/>
      <c r="DID154" s="16"/>
      <c r="DIH154" s="16"/>
      <c r="DIL154" s="16"/>
      <c r="DIP154" s="16"/>
      <c r="DIT154" s="16"/>
      <c r="DIX154" s="16"/>
      <c r="DJB154" s="16"/>
      <c r="DJF154" s="16"/>
      <c r="DJJ154" s="16"/>
      <c r="DJN154" s="16"/>
      <c r="DJR154" s="16"/>
      <c r="DJV154" s="16"/>
      <c r="DJZ154" s="16"/>
      <c r="DKD154" s="16"/>
      <c r="DKH154" s="16"/>
      <c r="DKL154" s="16"/>
      <c r="DKP154" s="16"/>
      <c r="DKT154" s="16"/>
      <c r="DKX154" s="16"/>
      <c r="DLB154" s="16"/>
      <c r="DLF154" s="16"/>
      <c r="DLJ154" s="16"/>
      <c r="DLN154" s="16"/>
      <c r="DLR154" s="16"/>
      <c r="DLV154" s="16"/>
      <c r="DLZ154" s="16"/>
      <c r="DMD154" s="16"/>
      <c r="DMH154" s="16"/>
      <c r="DML154" s="16"/>
      <c r="DMP154" s="16"/>
      <c r="DMT154" s="16"/>
      <c r="DMX154" s="16"/>
      <c r="DNB154" s="16"/>
      <c r="DNF154" s="16"/>
      <c r="DNJ154" s="16"/>
      <c r="DNN154" s="16"/>
      <c r="DNR154" s="16"/>
      <c r="DNV154" s="16"/>
      <c r="DNZ154" s="16"/>
      <c r="DOD154" s="16"/>
      <c r="DOH154" s="16"/>
      <c r="DOL154" s="16"/>
      <c r="DOP154" s="16"/>
      <c r="DOT154" s="16"/>
      <c r="DOX154" s="16"/>
      <c r="DPB154" s="16"/>
      <c r="DPF154" s="16"/>
      <c r="DPJ154" s="16"/>
      <c r="DPN154" s="16"/>
      <c r="DPR154" s="16"/>
      <c r="DPV154" s="16"/>
      <c r="DPZ154" s="16"/>
      <c r="DQD154" s="16"/>
      <c r="DQH154" s="16"/>
      <c r="DQL154" s="16"/>
      <c r="DQP154" s="16"/>
      <c r="DQT154" s="16"/>
      <c r="DQX154" s="16"/>
      <c r="DRB154" s="16"/>
      <c r="DRF154" s="16"/>
      <c r="DRJ154" s="16"/>
      <c r="DRN154" s="16"/>
      <c r="DRR154" s="16"/>
      <c r="DRV154" s="16"/>
      <c r="DRZ154" s="16"/>
      <c r="DSD154" s="16"/>
      <c r="DSH154" s="16"/>
      <c r="DSL154" s="16"/>
      <c r="DSP154" s="16"/>
      <c r="DST154" s="16"/>
      <c r="DSX154" s="16"/>
      <c r="DTB154" s="16"/>
      <c r="DTF154" s="16"/>
      <c r="DTJ154" s="16"/>
      <c r="DTN154" s="16"/>
      <c r="DTR154" s="16"/>
      <c r="DTV154" s="16"/>
      <c r="DTZ154" s="16"/>
      <c r="DUD154" s="16"/>
      <c r="DUH154" s="16"/>
      <c r="DUL154" s="16"/>
      <c r="DUP154" s="16"/>
      <c r="DUT154" s="16"/>
      <c r="DUX154" s="16"/>
      <c r="DVB154" s="16"/>
      <c r="DVF154" s="16"/>
      <c r="DVJ154" s="16"/>
      <c r="DVN154" s="16"/>
      <c r="DVR154" s="16"/>
      <c r="DVV154" s="16"/>
      <c r="DVZ154" s="16"/>
      <c r="DWD154" s="16"/>
      <c r="DWH154" s="16"/>
      <c r="DWL154" s="16"/>
      <c r="DWP154" s="16"/>
      <c r="DWT154" s="16"/>
      <c r="DWX154" s="16"/>
      <c r="DXB154" s="16"/>
      <c r="DXF154" s="16"/>
      <c r="DXJ154" s="16"/>
      <c r="DXN154" s="16"/>
      <c r="DXR154" s="16"/>
      <c r="DXV154" s="16"/>
      <c r="DXZ154" s="16"/>
      <c r="DYD154" s="16"/>
      <c r="DYH154" s="16"/>
      <c r="DYL154" s="16"/>
      <c r="DYP154" s="16"/>
      <c r="DYT154" s="16"/>
      <c r="DYX154" s="16"/>
      <c r="DZB154" s="16"/>
      <c r="DZF154" s="16"/>
      <c r="DZJ154" s="16"/>
      <c r="DZN154" s="16"/>
      <c r="DZR154" s="16"/>
      <c r="DZV154" s="16"/>
      <c r="DZZ154" s="16"/>
      <c r="EAD154" s="16"/>
      <c r="EAH154" s="16"/>
      <c r="EAL154" s="16"/>
      <c r="EAP154" s="16"/>
      <c r="EAT154" s="16"/>
      <c r="EAX154" s="16"/>
      <c r="EBB154" s="16"/>
      <c r="EBF154" s="16"/>
      <c r="EBJ154" s="16"/>
      <c r="EBN154" s="16"/>
      <c r="EBR154" s="16"/>
      <c r="EBV154" s="16"/>
      <c r="EBZ154" s="16"/>
      <c r="ECD154" s="16"/>
      <c r="ECH154" s="16"/>
      <c r="ECL154" s="16"/>
      <c r="ECP154" s="16"/>
      <c r="ECT154" s="16"/>
      <c r="ECX154" s="16"/>
      <c r="EDB154" s="16"/>
      <c r="EDF154" s="16"/>
      <c r="EDJ154" s="16"/>
      <c r="EDN154" s="16"/>
      <c r="EDR154" s="16"/>
      <c r="EDV154" s="16"/>
      <c r="EDZ154" s="16"/>
      <c r="EED154" s="16"/>
      <c r="EEH154" s="16"/>
      <c r="EEL154" s="16"/>
      <c r="EEP154" s="16"/>
      <c r="EET154" s="16"/>
      <c r="EEX154" s="16"/>
      <c r="EFB154" s="16"/>
      <c r="EFF154" s="16"/>
      <c r="EFJ154" s="16"/>
      <c r="EFN154" s="16"/>
      <c r="EFR154" s="16"/>
      <c r="EFV154" s="16"/>
      <c r="EFZ154" s="16"/>
      <c r="EGD154" s="16"/>
      <c r="EGH154" s="16"/>
      <c r="EGL154" s="16"/>
      <c r="EGP154" s="16"/>
      <c r="EGT154" s="16"/>
      <c r="EGX154" s="16"/>
      <c r="EHB154" s="16"/>
      <c r="EHF154" s="16"/>
      <c r="EHJ154" s="16"/>
      <c r="EHN154" s="16"/>
      <c r="EHR154" s="16"/>
      <c r="EHV154" s="16"/>
      <c r="EHZ154" s="16"/>
      <c r="EID154" s="16"/>
      <c r="EIH154" s="16"/>
      <c r="EIL154" s="16"/>
      <c r="EIP154" s="16"/>
      <c r="EIT154" s="16"/>
      <c r="EIX154" s="16"/>
      <c r="EJB154" s="16"/>
      <c r="EJF154" s="16"/>
      <c r="EJJ154" s="16"/>
      <c r="EJN154" s="16"/>
      <c r="EJR154" s="16"/>
      <c r="EJV154" s="16"/>
      <c r="EJZ154" s="16"/>
      <c r="EKD154" s="16"/>
      <c r="EKH154" s="16"/>
      <c r="EKL154" s="16"/>
      <c r="EKP154" s="16"/>
      <c r="EKT154" s="16"/>
      <c r="EKX154" s="16"/>
      <c r="ELB154" s="16"/>
      <c r="ELF154" s="16"/>
      <c r="ELJ154" s="16"/>
      <c r="ELN154" s="16"/>
      <c r="ELR154" s="16"/>
      <c r="ELV154" s="16"/>
      <c r="ELZ154" s="16"/>
      <c r="EMD154" s="16"/>
      <c r="EMH154" s="16"/>
      <c r="EML154" s="16"/>
      <c r="EMP154" s="16"/>
      <c r="EMT154" s="16"/>
      <c r="EMX154" s="16"/>
      <c r="ENB154" s="16"/>
      <c r="ENF154" s="16"/>
      <c r="ENJ154" s="16"/>
      <c r="ENN154" s="16"/>
      <c r="ENR154" s="16"/>
      <c r="ENV154" s="16"/>
      <c r="ENZ154" s="16"/>
      <c r="EOD154" s="16"/>
      <c r="EOH154" s="16"/>
      <c r="EOL154" s="16"/>
      <c r="EOP154" s="16"/>
      <c r="EOT154" s="16"/>
      <c r="EOX154" s="16"/>
      <c r="EPB154" s="16"/>
      <c r="EPF154" s="16"/>
      <c r="EPJ154" s="16"/>
      <c r="EPN154" s="16"/>
      <c r="EPR154" s="16"/>
      <c r="EPV154" s="16"/>
      <c r="EPZ154" s="16"/>
      <c r="EQD154" s="16"/>
      <c r="EQH154" s="16"/>
      <c r="EQL154" s="16"/>
      <c r="EQP154" s="16"/>
      <c r="EQT154" s="16"/>
      <c r="EQX154" s="16"/>
      <c r="ERB154" s="16"/>
      <c r="ERF154" s="16"/>
      <c r="ERJ154" s="16"/>
      <c r="ERN154" s="16"/>
      <c r="ERR154" s="16"/>
      <c r="ERV154" s="16"/>
      <c r="ERZ154" s="16"/>
      <c r="ESD154" s="16"/>
      <c r="ESH154" s="16"/>
      <c r="ESL154" s="16"/>
      <c r="ESP154" s="16"/>
      <c r="EST154" s="16"/>
      <c r="ESX154" s="16"/>
      <c r="ETB154" s="16"/>
      <c r="ETF154" s="16"/>
      <c r="ETJ154" s="16"/>
      <c r="ETN154" s="16"/>
      <c r="ETR154" s="16"/>
      <c r="ETV154" s="16"/>
      <c r="ETZ154" s="16"/>
      <c r="EUD154" s="16"/>
      <c r="EUH154" s="16"/>
      <c r="EUL154" s="16"/>
      <c r="EUP154" s="16"/>
      <c r="EUT154" s="16"/>
      <c r="EUX154" s="16"/>
      <c r="EVB154" s="16"/>
      <c r="EVF154" s="16"/>
      <c r="EVJ154" s="16"/>
      <c r="EVN154" s="16"/>
      <c r="EVR154" s="16"/>
      <c r="EVV154" s="16"/>
      <c r="EVZ154" s="16"/>
      <c r="EWD154" s="16"/>
      <c r="EWH154" s="16"/>
      <c r="EWL154" s="16"/>
      <c r="EWP154" s="16"/>
      <c r="EWT154" s="16"/>
      <c r="EWX154" s="16"/>
      <c r="EXB154" s="16"/>
      <c r="EXF154" s="16"/>
      <c r="EXJ154" s="16"/>
      <c r="EXN154" s="16"/>
      <c r="EXR154" s="16"/>
      <c r="EXV154" s="16"/>
      <c r="EXZ154" s="16"/>
      <c r="EYD154" s="16"/>
      <c r="EYH154" s="16"/>
      <c r="EYL154" s="16"/>
      <c r="EYP154" s="16"/>
      <c r="EYT154" s="16"/>
      <c r="EYX154" s="16"/>
      <c r="EZB154" s="16"/>
      <c r="EZF154" s="16"/>
      <c r="EZJ154" s="16"/>
      <c r="EZN154" s="16"/>
      <c r="EZR154" s="16"/>
      <c r="EZV154" s="16"/>
      <c r="EZZ154" s="16"/>
      <c r="FAD154" s="16"/>
      <c r="FAH154" s="16"/>
      <c r="FAL154" s="16"/>
      <c r="FAP154" s="16"/>
      <c r="FAT154" s="16"/>
      <c r="FAX154" s="16"/>
      <c r="FBB154" s="16"/>
      <c r="FBF154" s="16"/>
      <c r="FBJ154" s="16"/>
      <c r="FBN154" s="16"/>
      <c r="FBR154" s="16"/>
      <c r="FBV154" s="16"/>
      <c r="FBZ154" s="16"/>
      <c r="FCD154" s="16"/>
      <c r="FCH154" s="16"/>
      <c r="FCL154" s="16"/>
      <c r="FCP154" s="16"/>
      <c r="FCT154" s="16"/>
      <c r="FCX154" s="16"/>
      <c r="FDB154" s="16"/>
      <c r="FDF154" s="16"/>
      <c r="FDJ154" s="16"/>
      <c r="FDN154" s="16"/>
      <c r="FDR154" s="16"/>
      <c r="FDV154" s="16"/>
      <c r="FDZ154" s="16"/>
      <c r="FED154" s="16"/>
      <c r="FEH154" s="16"/>
      <c r="FEL154" s="16"/>
      <c r="FEP154" s="16"/>
      <c r="FET154" s="16"/>
      <c r="FEX154" s="16"/>
      <c r="FFB154" s="16"/>
      <c r="FFF154" s="16"/>
      <c r="FFJ154" s="16"/>
      <c r="FFN154" s="16"/>
      <c r="FFR154" s="16"/>
      <c r="FFV154" s="16"/>
      <c r="FFZ154" s="16"/>
      <c r="FGD154" s="16"/>
      <c r="FGH154" s="16"/>
      <c r="FGL154" s="16"/>
      <c r="FGP154" s="16"/>
      <c r="FGT154" s="16"/>
      <c r="FGX154" s="16"/>
      <c r="FHB154" s="16"/>
      <c r="FHF154" s="16"/>
      <c r="FHJ154" s="16"/>
      <c r="FHN154" s="16"/>
      <c r="FHR154" s="16"/>
      <c r="FHV154" s="16"/>
      <c r="FHZ154" s="16"/>
      <c r="FID154" s="16"/>
      <c r="FIH154" s="16"/>
      <c r="FIL154" s="16"/>
      <c r="FIP154" s="16"/>
      <c r="FIT154" s="16"/>
      <c r="FIX154" s="16"/>
      <c r="FJB154" s="16"/>
      <c r="FJF154" s="16"/>
      <c r="FJJ154" s="16"/>
      <c r="FJN154" s="16"/>
      <c r="FJR154" s="16"/>
      <c r="FJV154" s="16"/>
      <c r="FJZ154" s="16"/>
      <c r="FKD154" s="16"/>
      <c r="FKH154" s="16"/>
      <c r="FKL154" s="16"/>
      <c r="FKP154" s="16"/>
      <c r="FKT154" s="16"/>
      <c r="FKX154" s="16"/>
      <c r="FLB154" s="16"/>
      <c r="FLF154" s="16"/>
      <c r="FLJ154" s="16"/>
      <c r="FLN154" s="16"/>
      <c r="FLR154" s="16"/>
      <c r="FLV154" s="16"/>
      <c r="FLZ154" s="16"/>
      <c r="FMD154" s="16"/>
      <c r="FMH154" s="16"/>
      <c r="FML154" s="16"/>
      <c r="FMP154" s="16"/>
      <c r="FMT154" s="16"/>
      <c r="FMX154" s="16"/>
      <c r="FNB154" s="16"/>
      <c r="FNF154" s="16"/>
      <c r="FNJ154" s="16"/>
      <c r="FNN154" s="16"/>
      <c r="FNR154" s="16"/>
      <c r="FNV154" s="16"/>
      <c r="FNZ154" s="16"/>
      <c r="FOD154" s="16"/>
      <c r="FOH154" s="16"/>
      <c r="FOL154" s="16"/>
      <c r="FOP154" s="16"/>
      <c r="FOT154" s="16"/>
      <c r="FOX154" s="16"/>
      <c r="FPB154" s="16"/>
      <c r="FPF154" s="16"/>
      <c r="FPJ154" s="16"/>
      <c r="FPN154" s="16"/>
      <c r="FPR154" s="16"/>
      <c r="FPV154" s="16"/>
      <c r="FPZ154" s="16"/>
      <c r="FQD154" s="16"/>
      <c r="FQH154" s="16"/>
      <c r="FQL154" s="16"/>
      <c r="FQP154" s="16"/>
      <c r="FQT154" s="16"/>
      <c r="FQX154" s="16"/>
      <c r="FRB154" s="16"/>
      <c r="FRF154" s="16"/>
      <c r="FRJ154" s="16"/>
      <c r="FRN154" s="16"/>
      <c r="FRR154" s="16"/>
      <c r="FRV154" s="16"/>
      <c r="FRZ154" s="16"/>
      <c r="FSD154" s="16"/>
      <c r="FSH154" s="16"/>
      <c r="FSL154" s="16"/>
      <c r="FSP154" s="16"/>
      <c r="FST154" s="16"/>
      <c r="FSX154" s="16"/>
      <c r="FTB154" s="16"/>
      <c r="FTF154" s="16"/>
      <c r="FTJ154" s="16"/>
      <c r="FTN154" s="16"/>
      <c r="FTR154" s="16"/>
      <c r="FTV154" s="16"/>
      <c r="FTZ154" s="16"/>
      <c r="FUD154" s="16"/>
      <c r="FUH154" s="16"/>
      <c r="FUL154" s="16"/>
      <c r="FUP154" s="16"/>
      <c r="FUT154" s="16"/>
      <c r="FUX154" s="16"/>
      <c r="FVB154" s="16"/>
      <c r="FVF154" s="16"/>
      <c r="FVJ154" s="16"/>
      <c r="FVN154" s="16"/>
      <c r="FVR154" s="16"/>
      <c r="FVV154" s="16"/>
      <c r="FVZ154" s="16"/>
      <c r="FWD154" s="16"/>
      <c r="FWH154" s="16"/>
      <c r="FWL154" s="16"/>
      <c r="FWP154" s="16"/>
      <c r="FWT154" s="16"/>
      <c r="FWX154" s="16"/>
      <c r="FXB154" s="16"/>
      <c r="FXF154" s="16"/>
      <c r="FXJ154" s="16"/>
      <c r="FXN154" s="16"/>
      <c r="FXR154" s="16"/>
      <c r="FXV154" s="16"/>
      <c r="FXZ154" s="16"/>
      <c r="FYD154" s="16"/>
      <c r="FYH154" s="16"/>
      <c r="FYL154" s="16"/>
      <c r="FYP154" s="16"/>
      <c r="FYT154" s="16"/>
      <c r="FYX154" s="16"/>
      <c r="FZB154" s="16"/>
      <c r="FZF154" s="16"/>
      <c r="FZJ154" s="16"/>
      <c r="FZN154" s="16"/>
      <c r="FZR154" s="16"/>
      <c r="FZV154" s="16"/>
      <c r="FZZ154" s="16"/>
      <c r="GAD154" s="16"/>
      <c r="GAH154" s="16"/>
      <c r="GAL154" s="16"/>
      <c r="GAP154" s="16"/>
      <c r="GAT154" s="16"/>
      <c r="GAX154" s="16"/>
      <c r="GBB154" s="16"/>
      <c r="GBF154" s="16"/>
      <c r="GBJ154" s="16"/>
      <c r="GBN154" s="16"/>
      <c r="GBR154" s="16"/>
      <c r="GBV154" s="16"/>
      <c r="GBZ154" s="16"/>
      <c r="GCD154" s="16"/>
      <c r="GCH154" s="16"/>
      <c r="GCL154" s="16"/>
      <c r="GCP154" s="16"/>
      <c r="GCT154" s="16"/>
      <c r="GCX154" s="16"/>
      <c r="GDB154" s="16"/>
      <c r="GDF154" s="16"/>
      <c r="GDJ154" s="16"/>
      <c r="GDN154" s="16"/>
      <c r="GDR154" s="16"/>
      <c r="GDV154" s="16"/>
      <c r="GDZ154" s="16"/>
      <c r="GED154" s="16"/>
      <c r="GEH154" s="16"/>
      <c r="GEL154" s="16"/>
      <c r="GEP154" s="16"/>
      <c r="GET154" s="16"/>
      <c r="GEX154" s="16"/>
      <c r="GFB154" s="16"/>
      <c r="GFF154" s="16"/>
      <c r="GFJ154" s="16"/>
      <c r="GFN154" s="16"/>
      <c r="GFR154" s="16"/>
      <c r="GFV154" s="16"/>
      <c r="GFZ154" s="16"/>
      <c r="GGD154" s="16"/>
      <c r="GGH154" s="16"/>
      <c r="GGL154" s="16"/>
      <c r="GGP154" s="16"/>
      <c r="GGT154" s="16"/>
      <c r="GGX154" s="16"/>
      <c r="GHB154" s="16"/>
      <c r="GHF154" s="16"/>
      <c r="GHJ154" s="16"/>
      <c r="GHN154" s="16"/>
      <c r="GHR154" s="16"/>
      <c r="GHV154" s="16"/>
      <c r="GHZ154" s="16"/>
      <c r="GID154" s="16"/>
      <c r="GIH154" s="16"/>
      <c r="GIL154" s="16"/>
      <c r="GIP154" s="16"/>
      <c r="GIT154" s="16"/>
      <c r="GIX154" s="16"/>
      <c r="GJB154" s="16"/>
      <c r="GJF154" s="16"/>
      <c r="GJJ154" s="16"/>
      <c r="GJN154" s="16"/>
      <c r="GJR154" s="16"/>
      <c r="GJV154" s="16"/>
      <c r="GJZ154" s="16"/>
      <c r="GKD154" s="16"/>
      <c r="GKH154" s="16"/>
      <c r="GKL154" s="16"/>
      <c r="GKP154" s="16"/>
      <c r="GKT154" s="16"/>
      <c r="GKX154" s="16"/>
      <c r="GLB154" s="16"/>
      <c r="GLF154" s="16"/>
      <c r="GLJ154" s="16"/>
      <c r="GLN154" s="16"/>
      <c r="GLR154" s="16"/>
      <c r="GLV154" s="16"/>
      <c r="GLZ154" s="16"/>
      <c r="GMD154" s="16"/>
      <c r="GMH154" s="16"/>
      <c r="GML154" s="16"/>
      <c r="GMP154" s="16"/>
      <c r="GMT154" s="16"/>
      <c r="GMX154" s="16"/>
      <c r="GNB154" s="16"/>
      <c r="GNF154" s="16"/>
      <c r="GNJ154" s="16"/>
      <c r="GNN154" s="16"/>
      <c r="GNR154" s="16"/>
      <c r="GNV154" s="16"/>
      <c r="GNZ154" s="16"/>
      <c r="GOD154" s="16"/>
      <c r="GOH154" s="16"/>
      <c r="GOL154" s="16"/>
      <c r="GOP154" s="16"/>
      <c r="GOT154" s="16"/>
      <c r="GOX154" s="16"/>
      <c r="GPB154" s="16"/>
      <c r="GPF154" s="16"/>
      <c r="GPJ154" s="16"/>
      <c r="GPN154" s="16"/>
      <c r="GPR154" s="16"/>
      <c r="GPV154" s="16"/>
      <c r="GPZ154" s="16"/>
      <c r="GQD154" s="16"/>
      <c r="GQH154" s="16"/>
      <c r="GQL154" s="16"/>
      <c r="GQP154" s="16"/>
      <c r="GQT154" s="16"/>
      <c r="GQX154" s="16"/>
      <c r="GRB154" s="16"/>
      <c r="GRF154" s="16"/>
      <c r="GRJ154" s="16"/>
      <c r="GRN154" s="16"/>
      <c r="GRR154" s="16"/>
      <c r="GRV154" s="16"/>
      <c r="GRZ154" s="16"/>
      <c r="GSD154" s="16"/>
      <c r="GSH154" s="16"/>
      <c r="GSL154" s="16"/>
      <c r="GSP154" s="16"/>
      <c r="GST154" s="16"/>
      <c r="GSX154" s="16"/>
      <c r="GTB154" s="16"/>
      <c r="GTF154" s="16"/>
      <c r="GTJ154" s="16"/>
      <c r="GTN154" s="16"/>
      <c r="GTR154" s="16"/>
      <c r="GTV154" s="16"/>
      <c r="GTZ154" s="16"/>
      <c r="GUD154" s="16"/>
      <c r="GUH154" s="16"/>
      <c r="GUL154" s="16"/>
      <c r="GUP154" s="16"/>
      <c r="GUT154" s="16"/>
      <c r="GUX154" s="16"/>
      <c r="GVB154" s="16"/>
      <c r="GVF154" s="16"/>
      <c r="GVJ154" s="16"/>
      <c r="GVN154" s="16"/>
      <c r="GVR154" s="16"/>
      <c r="GVV154" s="16"/>
      <c r="GVZ154" s="16"/>
      <c r="GWD154" s="16"/>
      <c r="GWH154" s="16"/>
      <c r="GWL154" s="16"/>
      <c r="GWP154" s="16"/>
      <c r="GWT154" s="16"/>
      <c r="GWX154" s="16"/>
      <c r="GXB154" s="16"/>
      <c r="GXF154" s="16"/>
      <c r="GXJ154" s="16"/>
      <c r="GXN154" s="16"/>
      <c r="GXR154" s="16"/>
      <c r="GXV154" s="16"/>
      <c r="GXZ154" s="16"/>
      <c r="GYD154" s="16"/>
      <c r="GYH154" s="16"/>
      <c r="GYL154" s="16"/>
      <c r="GYP154" s="16"/>
      <c r="GYT154" s="16"/>
      <c r="GYX154" s="16"/>
      <c r="GZB154" s="16"/>
      <c r="GZF154" s="16"/>
      <c r="GZJ154" s="16"/>
      <c r="GZN154" s="16"/>
      <c r="GZR154" s="16"/>
      <c r="GZV154" s="16"/>
      <c r="GZZ154" s="16"/>
      <c r="HAD154" s="16"/>
      <c r="HAH154" s="16"/>
      <c r="HAL154" s="16"/>
      <c r="HAP154" s="16"/>
      <c r="HAT154" s="16"/>
      <c r="HAX154" s="16"/>
      <c r="HBB154" s="16"/>
      <c r="HBF154" s="16"/>
      <c r="HBJ154" s="16"/>
      <c r="HBN154" s="16"/>
      <c r="HBR154" s="16"/>
      <c r="HBV154" s="16"/>
      <c r="HBZ154" s="16"/>
      <c r="HCD154" s="16"/>
      <c r="HCH154" s="16"/>
      <c r="HCL154" s="16"/>
      <c r="HCP154" s="16"/>
      <c r="HCT154" s="16"/>
      <c r="HCX154" s="16"/>
      <c r="HDB154" s="16"/>
      <c r="HDF154" s="16"/>
      <c r="HDJ154" s="16"/>
      <c r="HDN154" s="16"/>
      <c r="HDR154" s="16"/>
      <c r="HDV154" s="16"/>
      <c r="HDZ154" s="16"/>
      <c r="HED154" s="16"/>
      <c r="HEH154" s="16"/>
      <c r="HEL154" s="16"/>
      <c r="HEP154" s="16"/>
      <c r="HET154" s="16"/>
      <c r="HEX154" s="16"/>
      <c r="HFB154" s="16"/>
      <c r="HFF154" s="16"/>
      <c r="HFJ154" s="16"/>
      <c r="HFN154" s="16"/>
      <c r="HFR154" s="16"/>
      <c r="HFV154" s="16"/>
      <c r="HFZ154" s="16"/>
      <c r="HGD154" s="16"/>
      <c r="HGH154" s="16"/>
      <c r="HGL154" s="16"/>
      <c r="HGP154" s="16"/>
      <c r="HGT154" s="16"/>
      <c r="HGX154" s="16"/>
      <c r="HHB154" s="16"/>
      <c r="HHF154" s="16"/>
      <c r="HHJ154" s="16"/>
      <c r="HHN154" s="16"/>
      <c r="HHR154" s="16"/>
      <c r="HHV154" s="16"/>
      <c r="HHZ154" s="16"/>
      <c r="HID154" s="16"/>
      <c r="HIH154" s="16"/>
      <c r="HIL154" s="16"/>
      <c r="HIP154" s="16"/>
      <c r="HIT154" s="16"/>
      <c r="HIX154" s="16"/>
      <c r="HJB154" s="16"/>
      <c r="HJF154" s="16"/>
      <c r="HJJ154" s="16"/>
      <c r="HJN154" s="16"/>
      <c r="HJR154" s="16"/>
      <c r="HJV154" s="16"/>
      <c r="HJZ154" s="16"/>
      <c r="HKD154" s="16"/>
      <c r="HKH154" s="16"/>
      <c r="HKL154" s="16"/>
      <c r="HKP154" s="16"/>
      <c r="HKT154" s="16"/>
      <c r="HKX154" s="16"/>
      <c r="HLB154" s="16"/>
      <c r="HLF154" s="16"/>
      <c r="HLJ154" s="16"/>
      <c r="HLN154" s="16"/>
      <c r="HLR154" s="16"/>
      <c r="HLV154" s="16"/>
      <c r="HLZ154" s="16"/>
      <c r="HMD154" s="16"/>
      <c r="HMH154" s="16"/>
      <c r="HML154" s="16"/>
      <c r="HMP154" s="16"/>
      <c r="HMT154" s="16"/>
      <c r="HMX154" s="16"/>
      <c r="HNB154" s="16"/>
      <c r="HNF154" s="16"/>
      <c r="HNJ154" s="16"/>
      <c r="HNN154" s="16"/>
      <c r="HNR154" s="16"/>
      <c r="HNV154" s="16"/>
      <c r="HNZ154" s="16"/>
      <c r="HOD154" s="16"/>
      <c r="HOH154" s="16"/>
      <c r="HOL154" s="16"/>
      <c r="HOP154" s="16"/>
      <c r="HOT154" s="16"/>
      <c r="HOX154" s="16"/>
      <c r="HPB154" s="16"/>
      <c r="HPF154" s="16"/>
      <c r="HPJ154" s="16"/>
      <c r="HPN154" s="16"/>
      <c r="HPR154" s="16"/>
      <c r="HPV154" s="16"/>
      <c r="HPZ154" s="16"/>
      <c r="HQD154" s="16"/>
      <c r="HQH154" s="16"/>
      <c r="HQL154" s="16"/>
      <c r="HQP154" s="16"/>
      <c r="HQT154" s="16"/>
      <c r="HQX154" s="16"/>
      <c r="HRB154" s="16"/>
      <c r="HRF154" s="16"/>
      <c r="HRJ154" s="16"/>
      <c r="HRN154" s="16"/>
      <c r="HRR154" s="16"/>
      <c r="HRV154" s="16"/>
      <c r="HRZ154" s="16"/>
      <c r="HSD154" s="16"/>
      <c r="HSH154" s="16"/>
      <c r="HSL154" s="16"/>
      <c r="HSP154" s="16"/>
      <c r="HST154" s="16"/>
      <c r="HSX154" s="16"/>
      <c r="HTB154" s="16"/>
      <c r="HTF154" s="16"/>
      <c r="HTJ154" s="16"/>
      <c r="HTN154" s="16"/>
      <c r="HTR154" s="16"/>
      <c r="HTV154" s="16"/>
      <c r="HTZ154" s="16"/>
      <c r="HUD154" s="16"/>
      <c r="HUH154" s="16"/>
      <c r="HUL154" s="16"/>
      <c r="HUP154" s="16"/>
      <c r="HUT154" s="16"/>
      <c r="HUX154" s="16"/>
      <c r="HVB154" s="16"/>
      <c r="HVF154" s="16"/>
      <c r="HVJ154" s="16"/>
      <c r="HVN154" s="16"/>
      <c r="HVR154" s="16"/>
      <c r="HVV154" s="16"/>
      <c r="HVZ154" s="16"/>
      <c r="HWD154" s="16"/>
      <c r="HWH154" s="16"/>
      <c r="HWL154" s="16"/>
      <c r="HWP154" s="16"/>
      <c r="HWT154" s="16"/>
      <c r="HWX154" s="16"/>
      <c r="HXB154" s="16"/>
      <c r="HXF154" s="16"/>
      <c r="HXJ154" s="16"/>
      <c r="HXN154" s="16"/>
      <c r="HXR154" s="16"/>
      <c r="HXV154" s="16"/>
      <c r="HXZ154" s="16"/>
      <c r="HYD154" s="16"/>
      <c r="HYH154" s="16"/>
      <c r="HYL154" s="16"/>
      <c r="HYP154" s="16"/>
      <c r="HYT154" s="16"/>
      <c r="HYX154" s="16"/>
      <c r="HZB154" s="16"/>
      <c r="HZF154" s="16"/>
      <c r="HZJ154" s="16"/>
      <c r="HZN154" s="16"/>
      <c r="HZR154" s="16"/>
      <c r="HZV154" s="16"/>
      <c r="HZZ154" s="16"/>
      <c r="IAD154" s="16"/>
      <c r="IAH154" s="16"/>
      <c r="IAL154" s="16"/>
      <c r="IAP154" s="16"/>
      <c r="IAT154" s="16"/>
      <c r="IAX154" s="16"/>
      <c r="IBB154" s="16"/>
      <c r="IBF154" s="16"/>
      <c r="IBJ154" s="16"/>
      <c r="IBN154" s="16"/>
      <c r="IBR154" s="16"/>
      <c r="IBV154" s="16"/>
      <c r="IBZ154" s="16"/>
      <c r="ICD154" s="16"/>
      <c r="ICH154" s="16"/>
      <c r="ICL154" s="16"/>
      <c r="ICP154" s="16"/>
      <c r="ICT154" s="16"/>
      <c r="ICX154" s="16"/>
      <c r="IDB154" s="16"/>
      <c r="IDF154" s="16"/>
      <c r="IDJ154" s="16"/>
      <c r="IDN154" s="16"/>
      <c r="IDR154" s="16"/>
      <c r="IDV154" s="16"/>
      <c r="IDZ154" s="16"/>
      <c r="IED154" s="16"/>
      <c r="IEH154" s="16"/>
      <c r="IEL154" s="16"/>
      <c r="IEP154" s="16"/>
      <c r="IET154" s="16"/>
      <c r="IEX154" s="16"/>
      <c r="IFB154" s="16"/>
      <c r="IFF154" s="16"/>
      <c r="IFJ154" s="16"/>
      <c r="IFN154" s="16"/>
      <c r="IFR154" s="16"/>
      <c r="IFV154" s="16"/>
      <c r="IFZ154" s="16"/>
      <c r="IGD154" s="16"/>
      <c r="IGH154" s="16"/>
      <c r="IGL154" s="16"/>
      <c r="IGP154" s="16"/>
      <c r="IGT154" s="16"/>
      <c r="IGX154" s="16"/>
      <c r="IHB154" s="16"/>
      <c r="IHF154" s="16"/>
      <c r="IHJ154" s="16"/>
      <c r="IHN154" s="16"/>
      <c r="IHR154" s="16"/>
      <c r="IHV154" s="16"/>
      <c r="IHZ154" s="16"/>
      <c r="IID154" s="16"/>
      <c r="IIH154" s="16"/>
      <c r="IIL154" s="16"/>
      <c r="IIP154" s="16"/>
      <c r="IIT154" s="16"/>
      <c r="IIX154" s="16"/>
      <c r="IJB154" s="16"/>
      <c r="IJF154" s="16"/>
      <c r="IJJ154" s="16"/>
      <c r="IJN154" s="16"/>
      <c r="IJR154" s="16"/>
      <c r="IJV154" s="16"/>
      <c r="IJZ154" s="16"/>
      <c r="IKD154" s="16"/>
      <c r="IKH154" s="16"/>
      <c r="IKL154" s="16"/>
      <c r="IKP154" s="16"/>
      <c r="IKT154" s="16"/>
      <c r="IKX154" s="16"/>
      <c r="ILB154" s="16"/>
      <c r="ILF154" s="16"/>
      <c r="ILJ154" s="16"/>
      <c r="ILN154" s="16"/>
      <c r="ILR154" s="16"/>
      <c r="ILV154" s="16"/>
      <c r="ILZ154" s="16"/>
      <c r="IMD154" s="16"/>
      <c r="IMH154" s="16"/>
      <c r="IML154" s="16"/>
      <c r="IMP154" s="16"/>
      <c r="IMT154" s="16"/>
      <c r="IMX154" s="16"/>
      <c r="INB154" s="16"/>
      <c r="INF154" s="16"/>
      <c r="INJ154" s="16"/>
      <c r="INN154" s="16"/>
      <c r="INR154" s="16"/>
      <c r="INV154" s="16"/>
      <c r="INZ154" s="16"/>
      <c r="IOD154" s="16"/>
      <c r="IOH154" s="16"/>
      <c r="IOL154" s="16"/>
      <c r="IOP154" s="16"/>
      <c r="IOT154" s="16"/>
      <c r="IOX154" s="16"/>
      <c r="IPB154" s="16"/>
      <c r="IPF154" s="16"/>
      <c r="IPJ154" s="16"/>
      <c r="IPN154" s="16"/>
      <c r="IPR154" s="16"/>
      <c r="IPV154" s="16"/>
      <c r="IPZ154" s="16"/>
      <c r="IQD154" s="16"/>
      <c r="IQH154" s="16"/>
      <c r="IQL154" s="16"/>
      <c r="IQP154" s="16"/>
      <c r="IQT154" s="16"/>
      <c r="IQX154" s="16"/>
      <c r="IRB154" s="16"/>
      <c r="IRF154" s="16"/>
      <c r="IRJ154" s="16"/>
      <c r="IRN154" s="16"/>
      <c r="IRR154" s="16"/>
      <c r="IRV154" s="16"/>
      <c r="IRZ154" s="16"/>
      <c r="ISD154" s="16"/>
      <c r="ISH154" s="16"/>
      <c r="ISL154" s="16"/>
      <c r="ISP154" s="16"/>
      <c r="IST154" s="16"/>
      <c r="ISX154" s="16"/>
      <c r="ITB154" s="16"/>
      <c r="ITF154" s="16"/>
      <c r="ITJ154" s="16"/>
      <c r="ITN154" s="16"/>
      <c r="ITR154" s="16"/>
      <c r="ITV154" s="16"/>
      <c r="ITZ154" s="16"/>
      <c r="IUD154" s="16"/>
      <c r="IUH154" s="16"/>
      <c r="IUL154" s="16"/>
      <c r="IUP154" s="16"/>
      <c r="IUT154" s="16"/>
      <c r="IUX154" s="16"/>
      <c r="IVB154" s="16"/>
      <c r="IVF154" s="16"/>
      <c r="IVJ154" s="16"/>
      <c r="IVN154" s="16"/>
      <c r="IVR154" s="16"/>
      <c r="IVV154" s="16"/>
      <c r="IVZ154" s="16"/>
      <c r="IWD154" s="16"/>
      <c r="IWH154" s="16"/>
      <c r="IWL154" s="16"/>
      <c r="IWP154" s="16"/>
      <c r="IWT154" s="16"/>
      <c r="IWX154" s="16"/>
      <c r="IXB154" s="16"/>
      <c r="IXF154" s="16"/>
      <c r="IXJ154" s="16"/>
      <c r="IXN154" s="16"/>
      <c r="IXR154" s="16"/>
      <c r="IXV154" s="16"/>
      <c r="IXZ154" s="16"/>
      <c r="IYD154" s="16"/>
      <c r="IYH154" s="16"/>
      <c r="IYL154" s="16"/>
      <c r="IYP154" s="16"/>
      <c r="IYT154" s="16"/>
      <c r="IYX154" s="16"/>
      <c r="IZB154" s="16"/>
      <c r="IZF154" s="16"/>
      <c r="IZJ154" s="16"/>
      <c r="IZN154" s="16"/>
      <c r="IZR154" s="16"/>
      <c r="IZV154" s="16"/>
      <c r="IZZ154" s="16"/>
      <c r="JAD154" s="16"/>
      <c r="JAH154" s="16"/>
      <c r="JAL154" s="16"/>
      <c r="JAP154" s="16"/>
      <c r="JAT154" s="16"/>
      <c r="JAX154" s="16"/>
      <c r="JBB154" s="16"/>
      <c r="JBF154" s="16"/>
      <c r="JBJ154" s="16"/>
      <c r="JBN154" s="16"/>
      <c r="JBR154" s="16"/>
      <c r="JBV154" s="16"/>
      <c r="JBZ154" s="16"/>
      <c r="JCD154" s="16"/>
      <c r="JCH154" s="16"/>
      <c r="JCL154" s="16"/>
      <c r="JCP154" s="16"/>
      <c r="JCT154" s="16"/>
      <c r="JCX154" s="16"/>
      <c r="JDB154" s="16"/>
      <c r="JDF154" s="16"/>
      <c r="JDJ154" s="16"/>
      <c r="JDN154" s="16"/>
      <c r="JDR154" s="16"/>
      <c r="JDV154" s="16"/>
      <c r="JDZ154" s="16"/>
      <c r="JED154" s="16"/>
      <c r="JEH154" s="16"/>
      <c r="JEL154" s="16"/>
      <c r="JEP154" s="16"/>
      <c r="JET154" s="16"/>
      <c r="JEX154" s="16"/>
      <c r="JFB154" s="16"/>
      <c r="JFF154" s="16"/>
      <c r="JFJ154" s="16"/>
      <c r="JFN154" s="16"/>
      <c r="JFR154" s="16"/>
      <c r="JFV154" s="16"/>
      <c r="JFZ154" s="16"/>
      <c r="JGD154" s="16"/>
      <c r="JGH154" s="16"/>
      <c r="JGL154" s="16"/>
      <c r="JGP154" s="16"/>
      <c r="JGT154" s="16"/>
      <c r="JGX154" s="16"/>
      <c r="JHB154" s="16"/>
      <c r="JHF154" s="16"/>
      <c r="JHJ154" s="16"/>
      <c r="JHN154" s="16"/>
      <c r="JHR154" s="16"/>
      <c r="JHV154" s="16"/>
      <c r="JHZ154" s="16"/>
      <c r="JID154" s="16"/>
      <c r="JIH154" s="16"/>
      <c r="JIL154" s="16"/>
      <c r="JIP154" s="16"/>
      <c r="JIT154" s="16"/>
      <c r="JIX154" s="16"/>
      <c r="JJB154" s="16"/>
      <c r="JJF154" s="16"/>
      <c r="JJJ154" s="16"/>
      <c r="JJN154" s="16"/>
      <c r="JJR154" s="16"/>
      <c r="JJV154" s="16"/>
      <c r="JJZ154" s="16"/>
      <c r="JKD154" s="16"/>
      <c r="JKH154" s="16"/>
      <c r="JKL154" s="16"/>
      <c r="JKP154" s="16"/>
      <c r="JKT154" s="16"/>
      <c r="JKX154" s="16"/>
      <c r="JLB154" s="16"/>
      <c r="JLF154" s="16"/>
      <c r="JLJ154" s="16"/>
      <c r="JLN154" s="16"/>
      <c r="JLR154" s="16"/>
      <c r="JLV154" s="16"/>
      <c r="JLZ154" s="16"/>
      <c r="JMD154" s="16"/>
      <c r="JMH154" s="16"/>
      <c r="JML154" s="16"/>
      <c r="JMP154" s="16"/>
      <c r="JMT154" s="16"/>
      <c r="JMX154" s="16"/>
      <c r="JNB154" s="16"/>
      <c r="JNF154" s="16"/>
      <c r="JNJ154" s="16"/>
      <c r="JNN154" s="16"/>
      <c r="JNR154" s="16"/>
      <c r="JNV154" s="16"/>
      <c r="JNZ154" s="16"/>
      <c r="JOD154" s="16"/>
      <c r="JOH154" s="16"/>
      <c r="JOL154" s="16"/>
      <c r="JOP154" s="16"/>
      <c r="JOT154" s="16"/>
      <c r="JOX154" s="16"/>
      <c r="JPB154" s="16"/>
      <c r="JPF154" s="16"/>
      <c r="JPJ154" s="16"/>
      <c r="JPN154" s="16"/>
      <c r="JPR154" s="16"/>
      <c r="JPV154" s="16"/>
      <c r="JPZ154" s="16"/>
      <c r="JQD154" s="16"/>
      <c r="JQH154" s="16"/>
      <c r="JQL154" s="16"/>
      <c r="JQP154" s="16"/>
      <c r="JQT154" s="16"/>
      <c r="JQX154" s="16"/>
      <c r="JRB154" s="16"/>
      <c r="JRF154" s="16"/>
      <c r="JRJ154" s="16"/>
      <c r="JRN154" s="16"/>
      <c r="JRR154" s="16"/>
      <c r="JRV154" s="16"/>
      <c r="JRZ154" s="16"/>
      <c r="JSD154" s="16"/>
      <c r="JSH154" s="16"/>
      <c r="JSL154" s="16"/>
      <c r="JSP154" s="16"/>
      <c r="JST154" s="16"/>
      <c r="JSX154" s="16"/>
      <c r="JTB154" s="16"/>
      <c r="JTF154" s="16"/>
      <c r="JTJ154" s="16"/>
      <c r="JTN154" s="16"/>
      <c r="JTR154" s="16"/>
      <c r="JTV154" s="16"/>
      <c r="JTZ154" s="16"/>
      <c r="JUD154" s="16"/>
      <c r="JUH154" s="16"/>
      <c r="JUL154" s="16"/>
      <c r="JUP154" s="16"/>
      <c r="JUT154" s="16"/>
      <c r="JUX154" s="16"/>
      <c r="JVB154" s="16"/>
      <c r="JVF154" s="16"/>
      <c r="JVJ154" s="16"/>
      <c r="JVN154" s="16"/>
      <c r="JVR154" s="16"/>
      <c r="JVV154" s="16"/>
      <c r="JVZ154" s="16"/>
      <c r="JWD154" s="16"/>
      <c r="JWH154" s="16"/>
      <c r="JWL154" s="16"/>
      <c r="JWP154" s="16"/>
      <c r="JWT154" s="16"/>
      <c r="JWX154" s="16"/>
      <c r="JXB154" s="16"/>
      <c r="JXF154" s="16"/>
      <c r="JXJ154" s="16"/>
      <c r="JXN154" s="16"/>
      <c r="JXR154" s="16"/>
      <c r="JXV154" s="16"/>
      <c r="JXZ154" s="16"/>
      <c r="JYD154" s="16"/>
      <c r="JYH154" s="16"/>
      <c r="JYL154" s="16"/>
      <c r="JYP154" s="16"/>
      <c r="JYT154" s="16"/>
      <c r="JYX154" s="16"/>
      <c r="JZB154" s="16"/>
      <c r="JZF154" s="16"/>
      <c r="JZJ154" s="16"/>
      <c r="JZN154" s="16"/>
      <c r="JZR154" s="16"/>
      <c r="JZV154" s="16"/>
      <c r="JZZ154" s="16"/>
      <c r="KAD154" s="16"/>
      <c r="KAH154" s="16"/>
      <c r="KAL154" s="16"/>
      <c r="KAP154" s="16"/>
      <c r="KAT154" s="16"/>
      <c r="KAX154" s="16"/>
      <c r="KBB154" s="16"/>
      <c r="KBF154" s="16"/>
      <c r="KBJ154" s="16"/>
      <c r="KBN154" s="16"/>
      <c r="KBR154" s="16"/>
      <c r="KBV154" s="16"/>
      <c r="KBZ154" s="16"/>
      <c r="KCD154" s="16"/>
      <c r="KCH154" s="16"/>
      <c r="KCL154" s="16"/>
      <c r="KCP154" s="16"/>
      <c r="KCT154" s="16"/>
      <c r="KCX154" s="16"/>
      <c r="KDB154" s="16"/>
      <c r="KDF154" s="16"/>
      <c r="KDJ154" s="16"/>
      <c r="KDN154" s="16"/>
      <c r="KDR154" s="16"/>
      <c r="KDV154" s="16"/>
      <c r="KDZ154" s="16"/>
      <c r="KED154" s="16"/>
      <c r="KEH154" s="16"/>
      <c r="KEL154" s="16"/>
      <c r="KEP154" s="16"/>
      <c r="KET154" s="16"/>
      <c r="KEX154" s="16"/>
      <c r="KFB154" s="16"/>
      <c r="KFF154" s="16"/>
      <c r="KFJ154" s="16"/>
      <c r="KFN154" s="16"/>
      <c r="KFR154" s="16"/>
      <c r="KFV154" s="16"/>
      <c r="KFZ154" s="16"/>
      <c r="KGD154" s="16"/>
      <c r="KGH154" s="16"/>
      <c r="KGL154" s="16"/>
      <c r="KGP154" s="16"/>
      <c r="KGT154" s="16"/>
      <c r="KGX154" s="16"/>
      <c r="KHB154" s="16"/>
      <c r="KHF154" s="16"/>
      <c r="KHJ154" s="16"/>
      <c r="KHN154" s="16"/>
      <c r="KHR154" s="16"/>
      <c r="KHV154" s="16"/>
      <c r="KHZ154" s="16"/>
      <c r="KID154" s="16"/>
      <c r="KIH154" s="16"/>
      <c r="KIL154" s="16"/>
      <c r="KIP154" s="16"/>
      <c r="KIT154" s="16"/>
      <c r="KIX154" s="16"/>
      <c r="KJB154" s="16"/>
      <c r="KJF154" s="16"/>
      <c r="KJJ154" s="16"/>
      <c r="KJN154" s="16"/>
      <c r="KJR154" s="16"/>
      <c r="KJV154" s="16"/>
      <c r="KJZ154" s="16"/>
      <c r="KKD154" s="16"/>
      <c r="KKH154" s="16"/>
      <c r="KKL154" s="16"/>
      <c r="KKP154" s="16"/>
      <c r="KKT154" s="16"/>
      <c r="KKX154" s="16"/>
      <c r="KLB154" s="16"/>
      <c r="KLF154" s="16"/>
      <c r="KLJ154" s="16"/>
      <c r="KLN154" s="16"/>
      <c r="KLR154" s="16"/>
      <c r="KLV154" s="16"/>
      <c r="KLZ154" s="16"/>
      <c r="KMD154" s="16"/>
      <c r="KMH154" s="16"/>
      <c r="KML154" s="16"/>
      <c r="KMP154" s="16"/>
      <c r="KMT154" s="16"/>
      <c r="KMX154" s="16"/>
      <c r="KNB154" s="16"/>
      <c r="KNF154" s="16"/>
      <c r="KNJ154" s="16"/>
      <c r="KNN154" s="16"/>
      <c r="KNR154" s="16"/>
      <c r="KNV154" s="16"/>
      <c r="KNZ154" s="16"/>
      <c r="KOD154" s="16"/>
      <c r="KOH154" s="16"/>
      <c r="KOL154" s="16"/>
      <c r="KOP154" s="16"/>
      <c r="KOT154" s="16"/>
      <c r="KOX154" s="16"/>
      <c r="KPB154" s="16"/>
      <c r="KPF154" s="16"/>
      <c r="KPJ154" s="16"/>
      <c r="KPN154" s="16"/>
      <c r="KPR154" s="16"/>
      <c r="KPV154" s="16"/>
      <c r="KPZ154" s="16"/>
      <c r="KQD154" s="16"/>
      <c r="KQH154" s="16"/>
      <c r="KQL154" s="16"/>
      <c r="KQP154" s="16"/>
      <c r="KQT154" s="16"/>
      <c r="KQX154" s="16"/>
      <c r="KRB154" s="16"/>
      <c r="KRF154" s="16"/>
      <c r="KRJ154" s="16"/>
      <c r="KRN154" s="16"/>
      <c r="KRR154" s="16"/>
      <c r="KRV154" s="16"/>
      <c r="KRZ154" s="16"/>
      <c r="KSD154" s="16"/>
      <c r="KSH154" s="16"/>
      <c r="KSL154" s="16"/>
      <c r="KSP154" s="16"/>
      <c r="KST154" s="16"/>
      <c r="KSX154" s="16"/>
      <c r="KTB154" s="16"/>
      <c r="KTF154" s="16"/>
      <c r="KTJ154" s="16"/>
      <c r="KTN154" s="16"/>
      <c r="KTR154" s="16"/>
      <c r="KTV154" s="16"/>
      <c r="KTZ154" s="16"/>
      <c r="KUD154" s="16"/>
      <c r="KUH154" s="16"/>
      <c r="KUL154" s="16"/>
      <c r="KUP154" s="16"/>
      <c r="KUT154" s="16"/>
      <c r="KUX154" s="16"/>
      <c r="KVB154" s="16"/>
      <c r="KVF154" s="16"/>
      <c r="KVJ154" s="16"/>
      <c r="KVN154" s="16"/>
      <c r="KVR154" s="16"/>
      <c r="KVV154" s="16"/>
      <c r="KVZ154" s="16"/>
      <c r="KWD154" s="16"/>
      <c r="KWH154" s="16"/>
      <c r="KWL154" s="16"/>
      <c r="KWP154" s="16"/>
      <c r="KWT154" s="16"/>
      <c r="KWX154" s="16"/>
      <c r="KXB154" s="16"/>
      <c r="KXF154" s="16"/>
      <c r="KXJ154" s="16"/>
      <c r="KXN154" s="16"/>
      <c r="KXR154" s="16"/>
      <c r="KXV154" s="16"/>
      <c r="KXZ154" s="16"/>
      <c r="KYD154" s="16"/>
      <c r="KYH154" s="16"/>
      <c r="KYL154" s="16"/>
      <c r="KYP154" s="16"/>
      <c r="KYT154" s="16"/>
      <c r="KYX154" s="16"/>
      <c r="KZB154" s="16"/>
      <c r="KZF154" s="16"/>
      <c r="KZJ154" s="16"/>
      <c r="KZN154" s="16"/>
      <c r="KZR154" s="16"/>
      <c r="KZV154" s="16"/>
      <c r="KZZ154" s="16"/>
      <c r="LAD154" s="16"/>
      <c r="LAH154" s="16"/>
      <c r="LAL154" s="16"/>
      <c r="LAP154" s="16"/>
      <c r="LAT154" s="16"/>
      <c r="LAX154" s="16"/>
      <c r="LBB154" s="16"/>
      <c r="LBF154" s="16"/>
      <c r="LBJ154" s="16"/>
      <c r="LBN154" s="16"/>
      <c r="LBR154" s="16"/>
      <c r="LBV154" s="16"/>
      <c r="LBZ154" s="16"/>
      <c r="LCD154" s="16"/>
      <c r="LCH154" s="16"/>
      <c r="LCL154" s="16"/>
      <c r="LCP154" s="16"/>
      <c r="LCT154" s="16"/>
      <c r="LCX154" s="16"/>
      <c r="LDB154" s="16"/>
      <c r="LDF154" s="16"/>
      <c r="LDJ154" s="16"/>
      <c r="LDN154" s="16"/>
      <c r="LDR154" s="16"/>
      <c r="LDV154" s="16"/>
      <c r="LDZ154" s="16"/>
      <c r="LED154" s="16"/>
      <c r="LEH154" s="16"/>
      <c r="LEL154" s="16"/>
      <c r="LEP154" s="16"/>
      <c r="LET154" s="16"/>
      <c r="LEX154" s="16"/>
      <c r="LFB154" s="16"/>
      <c r="LFF154" s="16"/>
      <c r="LFJ154" s="16"/>
      <c r="LFN154" s="16"/>
      <c r="LFR154" s="16"/>
      <c r="LFV154" s="16"/>
      <c r="LFZ154" s="16"/>
      <c r="LGD154" s="16"/>
      <c r="LGH154" s="16"/>
      <c r="LGL154" s="16"/>
      <c r="LGP154" s="16"/>
      <c r="LGT154" s="16"/>
      <c r="LGX154" s="16"/>
      <c r="LHB154" s="16"/>
      <c r="LHF154" s="16"/>
      <c r="LHJ154" s="16"/>
      <c r="LHN154" s="16"/>
      <c r="LHR154" s="16"/>
      <c r="LHV154" s="16"/>
      <c r="LHZ154" s="16"/>
      <c r="LID154" s="16"/>
      <c r="LIH154" s="16"/>
      <c r="LIL154" s="16"/>
      <c r="LIP154" s="16"/>
      <c r="LIT154" s="16"/>
      <c r="LIX154" s="16"/>
      <c r="LJB154" s="16"/>
      <c r="LJF154" s="16"/>
      <c r="LJJ154" s="16"/>
      <c r="LJN154" s="16"/>
      <c r="LJR154" s="16"/>
      <c r="LJV154" s="16"/>
      <c r="LJZ154" s="16"/>
      <c r="LKD154" s="16"/>
      <c r="LKH154" s="16"/>
      <c r="LKL154" s="16"/>
      <c r="LKP154" s="16"/>
      <c r="LKT154" s="16"/>
      <c r="LKX154" s="16"/>
      <c r="LLB154" s="16"/>
      <c r="LLF154" s="16"/>
      <c r="LLJ154" s="16"/>
      <c r="LLN154" s="16"/>
      <c r="LLR154" s="16"/>
      <c r="LLV154" s="16"/>
      <c r="LLZ154" s="16"/>
      <c r="LMD154" s="16"/>
      <c r="LMH154" s="16"/>
      <c r="LML154" s="16"/>
      <c r="LMP154" s="16"/>
      <c r="LMT154" s="16"/>
      <c r="LMX154" s="16"/>
      <c r="LNB154" s="16"/>
      <c r="LNF154" s="16"/>
      <c r="LNJ154" s="16"/>
      <c r="LNN154" s="16"/>
      <c r="LNR154" s="16"/>
      <c r="LNV154" s="16"/>
      <c r="LNZ154" s="16"/>
      <c r="LOD154" s="16"/>
      <c r="LOH154" s="16"/>
      <c r="LOL154" s="16"/>
      <c r="LOP154" s="16"/>
      <c r="LOT154" s="16"/>
      <c r="LOX154" s="16"/>
      <c r="LPB154" s="16"/>
      <c r="LPF154" s="16"/>
      <c r="LPJ154" s="16"/>
      <c r="LPN154" s="16"/>
      <c r="LPR154" s="16"/>
      <c r="LPV154" s="16"/>
      <c r="LPZ154" s="16"/>
      <c r="LQD154" s="16"/>
      <c r="LQH154" s="16"/>
      <c r="LQL154" s="16"/>
      <c r="LQP154" s="16"/>
      <c r="LQT154" s="16"/>
      <c r="LQX154" s="16"/>
      <c r="LRB154" s="16"/>
      <c r="LRF154" s="16"/>
      <c r="LRJ154" s="16"/>
      <c r="LRN154" s="16"/>
      <c r="LRR154" s="16"/>
      <c r="LRV154" s="16"/>
      <c r="LRZ154" s="16"/>
      <c r="LSD154" s="16"/>
      <c r="LSH154" s="16"/>
      <c r="LSL154" s="16"/>
      <c r="LSP154" s="16"/>
      <c r="LST154" s="16"/>
      <c r="LSX154" s="16"/>
      <c r="LTB154" s="16"/>
      <c r="LTF154" s="16"/>
      <c r="LTJ154" s="16"/>
      <c r="LTN154" s="16"/>
      <c r="LTR154" s="16"/>
      <c r="LTV154" s="16"/>
      <c r="LTZ154" s="16"/>
      <c r="LUD154" s="16"/>
      <c r="LUH154" s="16"/>
      <c r="LUL154" s="16"/>
      <c r="LUP154" s="16"/>
      <c r="LUT154" s="16"/>
      <c r="LUX154" s="16"/>
      <c r="LVB154" s="16"/>
      <c r="LVF154" s="16"/>
      <c r="LVJ154" s="16"/>
      <c r="LVN154" s="16"/>
      <c r="LVR154" s="16"/>
      <c r="LVV154" s="16"/>
      <c r="LVZ154" s="16"/>
      <c r="LWD154" s="16"/>
      <c r="LWH154" s="16"/>
      <c r="LWL154" s="16"/>
      <c r="LWP154" s="16"/>
      <c r="LWT154" s="16"/>
      <c r="LWX154" s="16"/>
      <c r="LXB154" s="16"/>
      <c r="LXF154" s="16"/>
      <c r="LXJ154" s="16"/>
      <c r="LXN154" s="16"/>
      <c r="LXR154" s="16"/>
      <c r="LXV154" s="16"/>
      <c r="LXZ154" s="16"/>
      <c r="LYD154" s="16"/>
      <c r="LYH154" s="16"/>
      <c r="LYL154" s="16"/>
      <c r="LYP154" s="16"/>
      <c r="LYT154" s="16"/>
      <c r="LYX154" s="16"/>
      <c r="LZB154" s="16"/>
      <c r="LZF154" s="16"/>
      <c r="LZJ154" s="16"/>
      <c r="LZN154" s="16"/>
      <c r="LZR154" s="16"/>
      <c r="LZV154" s="16"/>
      <c r="LZZ154" s="16"/>
      <c r="MAD154" s="16"/>
      <c r="MAH154" s="16"/>
      <c r="MAL154" s="16"/>
      <c r="MAP154" s="16"/>
      <c r="MAT154" s="16"/>
      <c r="MAX154" s="16"/>
      <c r="MBB154" s="16"/>
      <c r="MBF154" s="16"/>
      <c r="MBJ154" s="16"/>
      <c r="MBN154" s="16"/>
      <c r="MBR154" s="16"/>
      <c r="MBV154" s="16"/>
      <c r="MBZ154" s="16"/>
      <c r="MCD154" s="16"/>
      <c r="MCH154" s="16"/>
      <c r="MCL154" s="16"/>
      <c r="MCP154" s="16"/>
      <c r="MCT154" s="16"/>
      <c r="MCX154" s="16"/>
      <c r="MDB154" s="16"/>
      <c r="MDF154" s="16"/>
      <c r="MDJ154" s="16"/>
      <c r="MDN154" s="16"/>
      <c r="MDR154" s="16"/>
      <c r="MDV154" s="16"/>
      <c r="MDZ154" s="16"/>
      <c r="MED154" s="16"/>
      <c r="MEH154" s="16"/>
      <c r="MEL154" s="16"/>
      <c r="MEP154" s="16"/>
      <c r="MET154" s="16"/>
      <c r="MEX154" s="16"/>
      <c r="MFB154" s="16"/>
      <c r="MFF154" s="16"/>
      <c r="MFJ154" s="16"/>
      <c r="MFN154" s="16"/>
      <c r="MFR154" s="16"/>
      <c r="MFV154" s="16"/>
      <c r="MFZ154" s="16"/>
      <c r="MGD154" s="16"/>
      <c r="MGH154" s="16"/>
      <c r="MGL154" s="16"/>
      <c r="MGP154" s="16"/>
      <c r="MGT154" s="16"/>
      <c r="MGX154" s="16"/>
      <c r="MHB154" s="16"/>
      <c r="MHF154" s="16"/>
      <c r="MHJ154" s="16"/>
      <c r="MHN154" s="16"/>
      <c r="MHR154" s="16"/>
      <c r="MHV154" s="16"/>
      <c r="MHZ154" s="16"/>
      <c r="MID154" s="16"/>
      <c r="MIH154" s="16"/>
      <c r="MIL154" s="16"/>
      <c r="MIP154" s="16"/>
      <c r="MIT154" s="16"/>
      <c r="MIX154" s="16"/>
      <c r="MJB154" s="16"/>
      <c r="MJF154" s="16"/>
      <c r="MJJ154" s="16"/>
      <c r="MJN154" s="16"/>
      <c r="MJR154" s="16"/>
      <c r="MJV154" s="16"/>
      <c r="MJZ154" s="16"/>
      <c r="MKD154" s="16"/>
      <c r="MKH154" s="16"/>
      <c r="MKL154" s="16"/>
      <c r="MKP154" s="16"/>
      <c r="MKT154" s="16"/>
      <c r="MKX154" s="16"/>
      <c r="MLB154" s="16"/>
      <c r="MLF154" s="16"/>
      <c r="MLJ154" s="16"/>
      <c r="MLN154" s="16"/>
      <c r="MLR154" s="16"/>
      <c r="MLV154" s="16"/>
      <c r="MLZ154" s="16"/>
      <c r="MMD154" s="16"/>
      <c r="MMH154" s="16"/>
      <c r="MML154" s="16"/>
      <c r="MMP154" s="16"/>
      <c r="MMT154" s="16"/>
      <c r="MMX154" s="16"/>
      <c r="MNB154" s="16"/>
      <c r="MNF154" s="16"/>
      <c r="MNJ154" s="16"/>
      <c r="MNN154" s="16"/>
      <c r="MNR154" s="16"/>
      <c r="MNV154" s="16"/>
      <c r="MNZ154" s="16"/>
      <c r="MOD154" s="16"/>
      <c r="MOH154" s="16"/>
      <c r="MOL154" s="16"/>
      <c r="MOP154" s="16"/>
      <c r="MOT154" s="16"/>
      <c r="MOX154" s="16"/>
      <c r="MPB154" s="16"/>
      <c r="MPF154" s="16"/>
      <c r="MPJ154" s="16"/>
      <c r="MPN154" s="16"/>
      <c r="MPR154" s="16"/>
      <c r="MPV154" s="16"/>
      <c r="MPZ154" s="16"/>
      <c r="MQD154" s="16"/>
      <c r="MQH154" s="16"/>
      <c r="MQL154" s="16"/>
      <c r="MQP154" s="16"/>
      <c r="MQT154" s="16"/>
      <c r="MQX154" s="16"/>
      <c r="MRB154" s="16"/>
      <c r="MRF154" s="16"/>
      <c r="MRJ154" s="16"/>
      <c r="MRN154" s="16"/>
      <c r="MRR154" s="16"/>
      <c r="MRV154" s="16"/>
      <c r="MRZ154" s="16"/>
      <c r="MSD154" s="16"/>
      <c r="MSH154" s="16"/>
      <c r="MSL154" s="16"/>
      <c r="MSP154" s="16"/>
      <c r="MST154" s="16"/>
      <c r="MSX154" s="16"/>
      <c r="MTB154" s="16"/>
      <c r="MTF154" s="16"/>
      <c r="MTJ154" s="16"/>
      <c r="MTN154" s="16"/>
      <c r="MTR154" s="16"/>
      <c r="MTV154" s="16"/>
      <c r="MTZ154" s="16"/>
      <c r="MUD154" s="16"/>
      <c r="MUH154" s="16"/>
      <c r="MUL154" s="16"/>
      <c r="MUP154" s="16"/>
      <c r="MUT154" s="16"/>
      <c r="MUX154" s="16"/>
      <c r="MVB154" s="16"/>
      <c r="MVF154" s="16"/>
      <c r="MVJ154" s="16"/>
      <c r="MVN154" s="16"/>
      <c r="MVR154" s="16"/>
      <c r="MVV154" s="16"/>
      <c r="MVZ154" s="16"/>
      <c r="MWD154" s="16"/>
      <c r="MWH154" s="16"/>
      <c r="MWL154" s="16"/>
      <c r="MWP154" s="16"/>
      <c r="MWT154" s="16"/>
      <c r="MWX154" s="16"/>
      <c r="MXB154" s="16"/>
      <c r="MXF154" s="16"/>
      <c r="MXJ154" s="16"/>
      <c r="MXN154" s="16"/>
      <c r="MXR154" s="16"/>
      <c r="MXV154" s="16"/>
      <c r="MXZ154" s="16"/>
      <c r="MYD154" s="16"/>
      <c r="MYH154" s="16"/>
      <c r="MYL154" s="16"/>
      <c r="MYP154" s="16"/>
      <c r="MYT154" s="16"/>
      <c r="MYX154" s="16"/>
      <c r="MZB154" s="16"/>
      <c r="MZF154" s="16"/>
      <c r="MZJ154" s="16"/>
      <c r="MZN154" s="16"/>
      <c r="MZR154" s="16"/>
      <c r="MZV154" s="16"/>
      <c r="MZZ154" s="16"/>
      <c r="NAD154" s="16"/>
      <c r="NAH154" s="16"/>
      <c r="NAL154" s="16"/>
      <c r="NAP154" s="16"/>
      <c r="NAT154" s="16"/>
      <c r="NAX154" s="16"/>
      <c r="NBB154" s="16"/>
      <c r="NBF154" s="16"/>
      <c r="NBJ154" s="16"/>
      <c r="NBN154" s="16"/>
      <c r="NBR154" s="16"/>
      <c r="NBV154" s="16"/>
      <c r="NBZ154" s="16"/>
      <c r="NCD154" s="16"/>
      <c r="NCH154" s="16"/>
      <c r="NCL154" s="16"/>
      <c r="NCP154" s="16"/>
      <c r="NCT154" s="16"/>
      <c r="NCX154" s="16"/>
      <c r="NDB154" s="16"/>
      <c r="NDF154" s="16"/>
      <c r="NDJ154" s="16"/>
      <c r="NDN154" s="16"/>
      <c r="NDR154" s="16"/>
      <c r="NDV154" s="16"/>
      <c r="NDZ154" s="16"/>
      <c r="NED154" s="16"/>
      <c r="NEH154" s="16"/>
      <c r="NEL154" s="16"/>
      <c r="NEP154" s="16"/>
      <c r="NET154" s="16"/>
      <c r="NEX154" s="16"/>
      <c r="NFB154" s="16"/>
      <c r="NFF154" s="16"/>
      <c r="NFJ154" s="16"/>
      <c r="NFN154" s="16"/>
      <c r="NFR154" s="16"/>
      <c r="NFV154" s="16"/>
      <c r="NFZ154" s="16"/>
      <c r="NGD154" s="16"/>
      <c r="NGH154" s="16"/>
      <c r="NGL154" s="16"/>
      <c r="NGP154" s="16"/>
      <c r="NGT154" s="16"/>
      <c r="NGX154" s="16"/>
      <c r="NHB154" s="16"/>
      <c r="NHF154" s="16"/>
      <c r="NHJ154" s="16"/>
      <c r="NHN154" s="16"/>
      <c r="NHR154" s="16"/>
      <c r="NHV154" s="16"/>
      <c r="NHZ154" s="16"/>
      <c r="NID154" s="16"/>
      <c r="NIH154" s="16"/>
      <c r="NIL154" s="16"/>
      <c r="NIP154" s="16"/>
      <c r="NIT154" s="16"/>
      <c r="NIX154" s="16"/>
      <c r="NJB154" s="16"/>
      <c r="NJF154" s="16"/>
      <c r="NJJ154" s="16"/>
      <c r="NJN154" s="16"/>
      <c r="NJR154" s="16"/>
      <c r="NJV154" s="16"/>
      <c r="NJZ154" s="16"/>
      <c r="NKD154" s="16"/>
      <c r="NKH154" s="16"/>
      <c r="NKL154" s="16"/>
      <c r="NKP154" s="16"/>
      <c r="NKT154" s="16"/>
      <c r="NKX154" s="16"/>
      <c r="NLB154" s="16"/>
      <c r="NLF154" s="16"/>
      <c r="NLJ154" s="16"/>
      <c r="NLN154" s="16"/>
      <c r="NLR154" s="16"/>
      <c r="NLV154" s="16"/>
      <c r="NLZ154" s="16"/>
      <c r="NMD154" s="16"/>
      <c r="NMH154" s="16"/>
      <c r="NML154" s="16"/>
      <c r="NMP154" s="16"/>
      <c r="NMT154" s="16"/>
      <c r="NMX154" s="16"/>
      <c r="NNB154" s="16"/>
      <c r="NNF154" s="16"/>
      <c r="NNJ154" s="16"/>
      <c r="NNN154" s="16"/>
      <c r="NNR154" s="16"/>
      <c r="NNV154" s="16"/>
      <c r="NNZ154" s="16"/>
      <c r="NOD154" s="16"/>
      <c r="NOH154" s="16"/>
      <c r="NOL154" s="16"/>
      <c r="NOP154" s="16"/>
      <c r="NOT154" s="16"/>
      <c r="NOX154" s="16"/>
      <c r="NPB154" s="16"/>
      <c r="NPF154" s="16"/>
      <c r="NPJ154" s="16"/>
      <c r="NPN154" s="16"/>
      <c r="NPR154" s="16"/>
      <c r="NPV154" s="16"/>
      <c r="NPZ154" s="16"/>
      <c r="NQD154" s="16"/>
      <c r="NQH154" s="16"/>
      <c r="NQL154" s="16"/>
      <c r="NQP154" s="16"/>
      <c r="NQT154" s="16"/>
      <c r="NQX154" s="16"/>
      <c r="NRB154" s="16"/>
      <c r="NRF154" s="16"/>
      <c r="NRJ154" s="16"/>
      <c r="NRN154" s="16"/>
      <c r="NRR154" s="16"/>
      <c r="NRV154" s="16"/>
      <c r="NRZ154" s="16"/>
      <c r="NSD154" s="16"/>
      <c r="NSH154" s="16"/>
      <c r="NSL154" s="16"/>
      <c r="NSP154" s="16"/>
      <c r="NST154" s="16"/>
      <c r="NSX154" s="16"/>
      <c r="NTB154" s="16"/>
      <c r="NTF154" s="16"/>
      <c r="NTJ154" s="16"/>
      <c r="NTN154" s="16"/>
      <c r="NTR154" s="16"/>
      <c r="NTV154" s="16"/>
      <c r="NTZ154" s="16"/>
      <c r="NUD154" s="16"/>
      <c r="NUH154" s="16"/>
      <c r="NUL154" s="16"/>
      <c r="NUP154" s="16"/>
      <c r="NUT154" s="16"/>
      <c r="NUX154" s="16"/>
      <c r="NVB154" s="16"/>
      <c r="NVF154" s="16"/>
      <c r="NVJ154" s="16"/>
      <c r="NVN154" s="16"/>
      <c r="NVR154" s="16"/>
      <c r="NVV154" s="16"/>
      <c r="NVZ154" s="16"/>
      <c r="NWD154" s="16"/>
      <c r="NWH154" s="16"/>
      <c r="NWL154" s="16"/>
      <c r="NWP154" s="16"/>
      <c r="NWT154" s="16"/>
      <c r="NWX154" s="16"/>
      <c r="NXB154" s="16"/>
      <c r="NXF154" s="16"/>
      <c r="NXJ154" s="16"/>
      <c r="NXN154" s="16"/>
      <c r="NXR154" s="16"/>
      <c r="NXV154" s="16"/>
      <c r="NXZ154" s="16"/>
      <c r="NYD154" s="16"/>
      <c r="NYH154" s="16"/>
      <c r="NYL154" s="16"/>
      <c r="NYP154" s="16"/>
      <c r="NYT154" s="16"/>
      <c r="NYX154" s="16"/>
      <c r="NZB154" s="16"/>
      <c r="NZF154" s="16"/>
      <c r="NZJ154" s="16"/>
      <c r="NZN154" s="16"/>
      <c r="NZR154" s="16"/>
      <c r="NZV154" s="16"/>
      <c r="NZZ154" s="16"/>
      <c r="OAD154" s="16"/>
      <c r="OAH154" s="16"/>
      <c r="OAL154" s="16"/>
      <c r="OAP154" s="16"/>
      <c r="OAT154" s="16"/>
      <c r="OAX154" s="16"/>
      <c r="OBB154" s="16"/>
      <c r="OBF154" s="16"/>
      <c r="OBJ154" s="16"/>
      <c r="OBN154" s="16"/>
      <c r="OBR154" s="16"/>
      <c r="OBV154" s="16"/>
      <c r="OBZ154" s="16"/>
      <c r="OCD154" s="16"/>
      <c r="OCH154" s="16"/>
      <c r="OCL154" s="16"/>
      <c r="OCP154" s="16"/>
      <c r="OCT154" s="16"/>
      <c r="OCX154" s="16"/>
      <c r="ODB154" s="16"/>
      <c r="ODF154" s="16"/>
      <c r="ODJ154" s="16"/>
      <c r="ODN154" s="16"/>
      <c r="ODR154" s="16"/>
      <c r="ODV154" s="16"/>
      <c r="ODZ154" s="16"/>
      <c r="OED154" s="16"/>
      <c r="OEH154" s="16"/>
      <c r="OEL154" s="16"/>
      <c r="OEP154" s="16"/>
      <c r="OET154" s="16"/>
      <c r="OEX154" s="16"/>
      <c r="OFB154" s="16"/>
      <c r="OFF154" s="16"/>
      <c r="OFJ154" s="16"/>
      <c r="OFN154" s="16"/>
      <c r="OFR154" s="16"/>
      <c r="OFV154" s="16"/>
      <c r="OFZ154" s="16"/>
      <c r="OGD154" s="16"/>
      <c r="OGH154" s="16"/>
      <c r="OGL154" s="16"/>
      <c r="OGP154" s="16"/>
      <c r="OGT154" s="16"/>
      <c r="OGX154" s="16"/>
      <c r="OHB154" s="16"/>
      <c r="OHF154" s="16"/>
      <c r="OHJ154" s="16"/>
      <c r="OHN154" s="16"/>
      <c r="OHR154" s="16"/>
      <c r="OHV154" s="16"/>
      <c r="OHZ154" s="16"/>
      <c r="OID154" s="16"/>
      <c r="OIH154" s="16"/>
      <c r="OIL154" s="16"/>
      <c r="OIP154" s="16"/>
      <c r="OIT154" s="16"/>
      <c r="OIX154" s="16"/>
      <c r="OJB154" s="16"/>
      <c r="OJF154" s="16"/>
      <c r="OJJ154" s="16"/>
      <c r="OJN154" s="16"/>
      <c r="OJR154" s="16"/>
      <c r="OJV154" s="16"/>
      <c r="OJZ154" s="16"/>
      <c r="OKD154" s="16"/>
      <c r="OKH154" s="16"/>
      <c r="OKL154" s="16"/>
      <c r="OKP154" s="16"/>
      <c r="OKT154" s="16"/>
      <c r="OKX154" s="16"/>
      <c r="OLB154" s="16"/>
      <c r="OLF154" s="16"/>
      <c r="OLJ154" s="16"/>
      <c r="OLN154" s="16"/>
      <c r="OLR154" s="16"/>
      <c r="OLV154" s="16"/>
      <c r="OLZ154" s="16"/>
      <c r="OMD154" s="16"/>
      <c r="OMH154" s="16"/>
      <c r="OML154" s="16"/>
      <c r="OMP154" s="16"/>
      <c r="OMT154" s="16"/>
      <c r="OMX154" s="16"/>
      <c r="ONB154" s="16"/>
      <c r="ONF154" s="16"/>
      <c r="ONJ154" s="16"/>
      <c r="ONN154" s="16"/>
      <c r="ONR154" s="16"/>
      <c r="ONV154" s="16"/>
      <c r="ONZ154" s="16"/>
      <c r="OOD154" s="16"/>
      <c r="OOH154" s="16"/>
      <c r="OOL154" s="16"/>
      <c r="OOP154" s="16"/>
      <c r="OOT154" s="16"/>
      <c r="OOX154" s="16"/>
      <c r="OPB154" s="16"/>
      <c r="OPF154" s="16"/>
      <c r="OPJ154" s="16"/>
      <c r="OPN154" s="16"/>
      <c r="OPR154" s="16"/>
      <c r="OPV154" s="16"/>
      <c r="OPZ154" s="16"/>
      <c r="OQD154" s="16"/>
      <c r="OQH154" s="16"/>
      <c r="OQL154" s="16"/>
      <c r="OQP154" s="16"/>
      <c r="OQT154" s="16"/>
      <c r="OQX154" s="16"/>
      <c r="ORB154" s="16"/>
      <c r="ORF154" s="16"/>
      <c r="ORJ154" s="16"/>
      <c r="ORN154" s="16"/>
      <c r="ORR154" s="16"/>
      <c r="ORV154" s="16"/>
      <c r="ORZ154" s="16"/>
      <c r="OSD154" s="16"/>
      <c r="OSH154" s="16"/>
      <c r="OSL154" s="16"/>
      <c r="OSP154" s="16"/>
      <c r="OST154" s="16"/>
      <c r="OSX154" s="16"/>
      <c r="OTB154" s="16"/>
      <c r="OTF154" s="16"/>
      <c r="OTJ154" s="16"/>
      <c r="OTN154" s="16"/>
      <c r="OTR154" s="16"/>
      <c r="OTV154" s="16"/>
      <c r="OTZ154" s="16"/>
      <c r="OUD154" s="16"/>
      <c r="OUH154" s="16"/>
      <c r="OUL154" s="16"/>
      <c r="OUP154" s="16"/>
      <c r="OUT154" s="16"/>
      <c r="OUX154" s="16"/>
      <c r="OVB154" s="16"/>
      <c r="OVF154" s="16"/>
      <c r="OVJ154" s="16"/>
      <c r="OVN154" s="16"/>
      <c r="OVR154" s="16"/>
      <c r="OVV154" s="16"/>
      <c r="OVZ154" s="16"/>
      <c r="OWD154" s="16"/>
      <c r="OWH154" s="16"/>
      <c r="OWL154" s="16"/>
      <c r="OWP154" s="16"/>
      <c r="OWT154" s="16"/>
      <c r="OWX154" s="16"/>
      <c r="OXB154" s="16"/>
      <c r="OXF154" s="16"/>
      <c r="OXJ154" s="16"/>
      <c r="OXN154" s="16"/>
      <c r="OXR154" s="16"/>
      <c r="OXV154" s="16"/>
      <c r="OXZ154" s="16"/>
      <c r="OYD154" s="16"/>
      <c r="OYH154" s="16"/>
      <c r="OYL154" s="16"/>
      <c r="OYP154" s="16"/>
      <c r="OYT154" s="16"/>
      <c r="OYX154" s="16"/>
      <c r="OZB154" s="16"/>
      <c r="OZF154" s="16"/>
      <c r="OZJ154" s="16"/>
      <c r="OZN154" s="16"/>
      <c r="OZR154" s="16"/>
      <c r="OZV154" s="16"/>
      <c r="OZZ154" s="16"/>
      <c r="PAD154" s="16"/>
      <c r="PAH154" s="16"/>
      <c r="PAL154" s="16"/>
      <c r="PAP154" s="16"/>
      <c r="PAT154" s="16"/>
      <c r="PAX154" s="16"/>
      <c r="PBB154" s="16"/>
      <c r="PBF154" s="16"/>
      <c r="PBJ154" s="16"/>
      <c r="PBN154" s="16"/>
      <c r="PBR154" s="16"/>
      <c r="PBV154" s="16"/>
      <c r="PBZ154" s="16"/>
      <c r="PCD154" s="16"/>
      <c r="PCH154" s="16"/>
      <c r="PCL154" s="16"/>
      <c r="PCP154" s="16"/>
      <c r="PCT154" s="16"/>
      <c r="PCX154" s="16"/>
      <c r="PDB154" s="16"/>
      <c r="PDF154" s="16"/>
      <c r="PDJ154" s="16"/>
      <c r="PDN154" s="16"/>
      <c r="PDR154" s="16"/>
      <c r="PDV154" s="16"/>
      <c r="PDZ154" s="16"/>
      <c r="PED154" s="16"/>
      <c r="PEH154" s="16"/>
      <c r="PEL154" s="16"/>
      <c r="PEP154" s="16"/>
      <c r="PET154" s="16"/>
      <c r="PEX154" s="16"/>
      <c r="PFB154" s="16"/>
      <c r="PFF154" s="16"/>
      <c r="PFJ154" s="16"/>
      <c r="PFN154" s="16"/>
      <c r="PFR154" s="16"/>
      <c r="PFV154" s="16"/>
      <c r="PFZ154" s="16"/>
      <c r="PGD154" s="16"/>
      <c r="PGH154" s="16"/>
      <c r="PGL154" s="16"/>
      <c r="PGP154" s="16"/>
      <c r="PGT154" s="16"/>
      <c r="PGX154" s="16"/>
      <c r="PHB154" s="16"/>
      <c r="PHF154" s="16"/>
      <c r="PHJ154" s="16"/>
      <c r="PHN154" s="16"/>
      <c r="PHR154" s="16"/>
      <c r="PHV154" s="16"/>
      <c r="PHZ154" s="16"/>
      <c r="PID154" s="16"/>
      <c r="PIH154" s="16"/>
      <c r="PIL154" s="16"/>
      <c r="PIP154" s="16"/>
      <c r="PIT154" s="16"/>
      <c r="PIX154" s="16"/>
      <c r="PJB154" s="16"/>
      <c r="PJF154" s="16"/>
      <c r="PJJ154" s="16"/>
      <c r="PJN154" s="16"/>
      <c r="PJR154" s="16"/>
      <c r="PJV154" s="16"/>
      <c r="PJZ154" s="16"/>
      <c r="PKD154" s="16"/>
      <c r="PKH154" s="16"/>
      <c r="PKL154" s="16"/>
      <c r="PKP154" s="16"/>
      <c r="PKT154" s="16"/>
      <c r="PKX154" s="16"/>
      <c r="PLB154" s="16"/>
      <c r="PLF154" s="16"/>
      <c r="PLJ154" s="16"/>
      <c r="PLN154" s="16"/>
      <c r="PLR154" s="16"/>
      <c r="PLV154" s="16"/>
      <c r="PLZ154" s="16"/>
      <c r="PMD154" s="16"/>
      <c r="PMH154" s="16"/>
      <c r="PML154" s="16"/>
      <c r="PMP154" s="16"/>
      <c r="PMT154" s="16"/>
      <c r="PMX154" s="16"/>
      <c r="PNB154" s="16"/>
      <c r="PNF154" s="16"/>
      <c r="PNJ154" s="16"/>
      <c r="PNN154" s="16"/>
      <c r="PNR154" s="16"/>
      <c r="PNV154" s="16"/>
      <c r="PNZ154" s="16"/>
      <c r="POD154" s="16"/>
      <c r="POH154" s="16"/>
      <c r="POL154" s="16"/>
      <c r="POP154" s="16"/>
      <c r="POT154" s="16"/>
      <c r="POX154" s="16"/>
      <c r="PPB154" s="16"/>
      <c r="PPF154" s="16"/>
      <c r="PPJ154" s="16"/>
      <c r="PPN154" s="16"/>
      <c r="PPR154" s="16"/>
      <c r="PPV154" s="16"/>
      <c r="PPZ154" s="16"/>
      <c r="PQD154" s="16"/>
      <c r="PQH154" s="16"/>
      <c r="PQL154" s="16"/>
      <c r="PQP154" s="16"/>
      <c r="PQT154" s="16"/>
      <c r="PQX154" s="16"/>
      <c r="PRB154" s="16"/>
      <c r="PRF154" s="16"/>
      <c r="PRJ154" s="16"/>
      <c r="PRN154" s="16"/>
      <c r="PRR154" s="16"/>
      <c r="PRV154" s="16"/>
      <c r="PRZ154" s="16"/>
      <c r="PSD154" s="16"/>
      <c r="PSH154" s="16"/>
      <c r="PSL154" s="16"/>
      <c r="PSP154" s="16"/>
      <c r="PST154" s="16"/>
      <c r="PSX154" s="16"/>
      <c r="PTB154" s="16"/>
      <c r="PTF154" s="16"/>
      <c r="PTJ154" s="16"/>
      <c r="PTN154" s="16"/>
      <c r="PTR154" s="16"/>
      <c r="PTV154" s="16"/>
      <c r="PTZ154" s="16"/>
      <c r="PUD154" s="16"/>
      <c r="PUH154" s="16"/>
      <c r="PUL154" s="16"/>
      <c r="PUP154" s="16"/>
      <c r="PUT154" s="16"/>
      <c r="PUX154" s="16"/>
      <c r="PVB154" s="16"/>
      <c r="PVF154" s="16"/>
      <c r="PVJ154" s="16"/>
      <c r="PVN154" s="16"/>
      <c r="PVR154" s="16"/>
      <c r="PVV154" s="16"/>
      <c r="PVZ154" s="16"/>
      <c r="PWD154" s="16"/>
      <c r="PWH154" s="16"/>
      <c r="PWL154" s="16"/>
      <c r="PWP154" s="16"/>
      <c r="PWT154" s="16"/>
      <c r="PWX154" s="16"/>
      <c r="PXB154" s="16"/>
      <c r="PXF154" s="16"/>
      <c r="PXJ154" s="16"/>
      <c r="PXN154" s="16"/>
      <c r="PXR154" s="16"/>
      <c r="PXV154" s="16"/>
      <c r="PXZ154" s="16"/>
      <c r="PYD154" s="16"/>
      <c r="PYH154" s="16"/>
      <c r="PYL154" s="16"/>
      <c r="PYP154" s="16"/>
      <c r="PYT154" s="16"/>
      <c r="PYX154" s="16"/>
      <c r="PZB154" s="16"/>
      <c r="PZF154" s="16"/>
      <c r="PZJ154" s="16"/>
      <c r="PZN154" s="16"/>
      <c r="PZR154" s="16"/>
      <c r="PZV154" s="16"/>
      <c r="PZZ154" s="16"/>
      <c r="QAD154" s="16"/>
      <c r="QAH154" s="16"/>
      <c r="QAL154" s="16"/>
      <c r="QAP154" s="16"/>
      <c r="QAT154" s="16"/>
      <c r="QAX154" s="16"/>
      <c r="QBB154" s="16"/>
      <c r="QBF154" s="16"/>
      <c r="QBJ154" s="16"/>
      <c r="QBN154" s="16"/>
      <c r="QBR154" s="16"/>
      <c r="QBV154" s="16"/>
      <c r="QBZ154" s="16"/>
      <c r="QCD154" s="16"/>
      <c r="QCH154" s="16"/>
      <c r="QCL154" s="16"/>
      <c r="QCP154" s="16"/>
      <c r="QCT154" s="16"/>
      <c r="QCX154" s="16"/>
      <c r="QDB154" s="16"/>
      <c r="QDF154" s="16"/>
      <c r="QDJ154" s="16"/>
      <c r="QDN154" s="16"/>
      <c r="QDR154" s="16"/>
      <c r="QDV154" s="16"/>
      <c r="QDZ154" s="16"/>
      <c r="QED154" s="16"/>
      <c r="QEH154" s="16"/>
      <c r="QEL154" s="16"/>
      <c r="QEP154" s="16"/>
      <c r="QET154" s="16"/>
      <c r="QEX154" s="16"/>
      <c r="QFB154" s="16"/>
      <c r="QFF154" s="16"/>
      <c r="QFJ154" s="16"/>
      <c r="QFN154" s="16"/>
      <c r="QFR154" s="16"/>
      <c r="QFV154" s="16"/>
      <c r="QFZ154" s="16"/>
      <c r="QGD154" s="16"/>
      <c r="QGH154" s="16"/>
      <c r="QGL154" s="16"/>
      <c r="QGP154" s="16"/>
      <c r="QGT154" s="16"/>
      <c r="QGX154" s="16"/>
      <c r="QHB154" s="16"/>
      <c r="QHF154" s="16"/>
      <c r="QHJ154" s="16"/>
      <c r="QHN154" s="16"/>
      <c r="QHR154" s="16"/>
      <c r="QHV154" s="16"/>
      <c r="QHZ154" s="16"/>
      <c r="QID154" s="16"/>
      <c r="QIH154" s="16"/>
      <c r="QIL154" s="16"/>
      <c r="QIP154" s="16"/>
      <c r="QIT154" s="16"/>
      <c r="QIX154" s="16"/>
      <c r="QJB154" s="16"/>
      <c r="QJF154" s="16"/>
      <c r="QJJ154" s="16"/>
      <c r="QJN154" s="16"/>
      <c r="QJR154" s="16"/>
      <c r="QJV154" s="16"/>
      <c r="QJZ154" s="16"/>
      <c r="QKD154" s="16"/>
      <c r="QKH154" s="16"/>
      <c r="QKL154" s="16"/>
      <c r="QKP154" s="16"/>
      <c r="QKT154" s="16"/>
      <c r="QKX154" s="16"/>
      <c r="QLB154" s="16"/>
      <c r="QLF154" s="16"/>
      <c r="QLJ154" s="16"/>
      <c r="QLN154" s="16"/>
      <c r="QLR154" s="16"/>
      <c r="QLV154" s="16"/>
      <c r="QLZ154" s="16"/>
      <c r="QMD154" s="16"/>
      <c r="QMH154" s="16"/>
      <c r="QML154" s="16"/>
      <c r="QMP154" s="16"/>
      <c r="QMT154" s="16"/>
      <c r="QMX154" s="16"/>
      <c r="QNB154" s="16"/>
      <c r="QNF154" s="16"/>
      <c r="QNJ154" s="16"/>
      <c r="QNN154" s="16"/>
      <c r="QNR154" s="16"/>
      <c r="QNV154" s="16"/>
      <c r="QNZ154" s="16"/>
      <c r="QOD154" s="16"/>
      <c r="QOH154" s="16"/>
      <c r="QOL154" s="16"/>
      <c r="QOP154" s="16"/>
      <c r="QOT154" s="16"/>
      <c r="QOX154" s="16"/>
      <c r="QPB154" s="16"/>
      <c r="QPF154" s="16"/>
      <c r="QPJ154" s="16"/>
      <c r="QPN154" s="16"/>
      <c r="QPR154" s="16"/>
      <c r="QPV154" s="16"/>
      <c r="QPZ154" s="16"/>
      <c r="QQD154" s="16"/>
      <c r="QQH154" s="16"/>
      <c r="QQL154" s="16"/>
      <c r="QQP154" s="16"/>
      <c r="QQT154" s="16"/>
      <c r="QQX154" s="16"/>
      <c r="QRB154" s="16"/>
      <c r="QRF154" s="16"/>
      <c r="QRJ154" s="16"/>
      <c r="QRN154" s="16"/>
      <c r="QRR154" s="16"/>
      <c r="QRV154" s="16"/>
      <c r="QRZ154" s="16"/>
      <c r="QSD154" s="16"/>
      <c r="QSH154" s="16"/>
      <c r="QSL154" s="16"/>
      <c r="QSP154" s="16"/>
      <c r="QST154" s="16"/>
      <c r="QSX154" s="16"/>
      <c r="QTB154" s="16"/>
      <c r="QTF154" s="16"/>
      <c r="QTJ154" s="16"/>
      <c r="QTN154" s="16"/>
      <c r="QTR154" s="16"/>
      <c r="QTV154" s="16"/>
      <c r="QTZ154" s="16"/>
      <c r="QUD154" s="16"/>
      <c r="QUH154" s="16"/>
      <c r="QUL154" s="16"/>
      <c r="QUP154" s="16"/>
      <c r="QUT154" s="16"/>
      <c r="QUX154" s="16"/>
      <c r="QVB154" s="16"/>
      <c r="QVF154" s="16"/>
      <c r="QVJ154" s="16"/>
      <c r="QVN154" s="16"/>
      <c r="QVR154" s="16"/>
      <c r="QVV154" s="16"/>
      <c r="QVZ154" s="16"/>
      <c r="QWD154" s="16"/>
      <c r="QWH154" s="16"/>
      <c r="QWL154" s="16"/>
      <c r="QWP154" s="16"/>
      <c r="QWT154" s="16"/>
      <c r="QWX154" s="16"/>
      <c r="QXB154" s="16"/>
      <c r="QXF154" s="16"/>
      <c r="QXJ154" s="16"/>
      <c r="QXN154" s="16"/>
      <c r="QXR154" s="16"/>
      <c r="QXV154" s="16"/>
      <c r="QXZ154" s="16"/>
      <c r="QYD154" s="16"/>
      <c r="QYH154" s="16"/>
      <c r="QYL154" s="16"/>
      <c r="QYP154" s="16"/>
      <c r="QYT154" s="16"/>
      <c r="QYX154" s="16"/>
      <c r="QZB154" s="16"/>
      <c r="QZF154" s="16"/>
      <c r="QZJ154" s="16"/>
      <c r="QZN154" s="16"/>
      <c r="QZR154" s="16"/>
      <c r="QZV154" s="16"/>
      <c r="QZZ154" s="16"/>
      <c r="RAD154" s="16"/>
      <c r="RAH154" s="16"/>
      <c r="RAL154" s="16"/>
      <c r="RAP154" s="16"/>
      <c r="RAT154" s="16"/>
      <c r="RAX154" s="16"/>
      <c r="RBB154" s="16"/>
      <c r="RBF154" s="16"/>
      <c r="RBJ154" s="16"/>
      <c r="RBN154" s="16"/>
      <c r="RBR154" s="16"/>
      <c r="RBV154" s="16"/>
      <c r="RBZ154" s="16"/>
      <c r="RCD154" s="16"/>
      <c r="RCH154" s="16"/>
      <c r="RCL154" s="16"/>
      <c r="RCP154" s="16"/>
      <c r="RCT154" s="16"/>
      <c r="RCX154" s="16"/>
      <c r="RDB154" s="16"/>
      <c r="RDF154" s="16"/>
      <c r="RDJ154" s="16"/>
      <c r="RDN154" s="16"/>
      <c r="RDR154" s="16"/>
      <c r="RDV154" s="16"/>
      <c r="RDZ154" s="16"/>
      <c r="RED154" s="16"/>
      <c r="REH154" s="16"/>
      <c r="REL154" s="16"/>
      <c r="REP154" s="16"/>
      <c r="RET154" s="16"/>
      <c r="REX154" s="16"/>
      <c r="RFB154" s="16"/>
      <c r="RFF154" s="16"/>
      <c r="RFJ154" s="16"/>
      <c r="RFN154" s="16"/>
      <c r="RFR154" s="16"/>
      <c r="RFV154" s="16"/>
      <c r="RFZ154" s="16"/>
      <c r="RGD154" s="16"/>
      <c r="RGH154" s="16"/>
      <c r="RGL154" s="16"/>
      <c r="RGP154" s="16"/>
      <c r="RGT154" s="16"/>
      <c r="RGX154" s="16"/>
      <c r="RHB154" s="16"/>
      <c r="RHF154" s="16"/>
      <c r="RHJ154" s="16"/>
      <c r="RHN154" s="16"/>
      <c r="RHR154" s="16"/>
      <c r="RHV154" s="16"/>
      <c r="RHZ154" s="16"/>
      <c r="RID154" s="16"/>
      <c r="RIH154" s="16"/>
      <c r="RIL154" s="16"/>
      <c r="RIP154" s="16"/>
      <c r="RIT154" s="16"/>
      <c r="RIX154" s="16"/>
      <c r="RJB154" s="16"/>
      <c r="RJF154" s="16"/>
      <c r="RJJ154" s="16"/>
      <c r="RJN154" s="16"/>
      <c r="RJR154" s="16"/>
      <c r="RJV154" s="16"/>
      <c r="RJZ154" s="16"/>
      <c r="RKD154" s="16"/>
      <c r="RKH154" s="16"/>
      <c r="RKL154" s="16"/>
      <c r="RKP154" s="16"/>
      <c r="RKT154" s="16"/>
      <c r="RKX154" s="16"/>
      <c r="RLB154" s="16"/>
      <c r="RLF154" s="16"/>
      <c r="RLJ154" s="16"/>
      <c r="RLN154" s="16"/>
      <c r="RLR154" s="16"/>
      <c r="RLV154" s="16"/>
      <c r="RLZ154" s="16"/>
      <c r="RMD154" s="16"/>
      <c r="RMH154" s="16"/>
      <c r="RML154" s="16"/>
      <c r="RMP154" s="16"/>
      <c r="RMT154" s="16"/>
      <c r="RMX154" s="16"/>
      <c r="RNB154" s="16"/>
      <c r="RNF154" s="16"/>
      <c r="RNJ154" s="16"/>
      <c r="RNN154" s="16"/>
      <c r="RNR154" s="16"/>
      <c r="RNV154" s="16"/>
      <c r="RNZ154" s="16"/>
      <c r="ROD154" s="16"/>
      <c r="ROH154" s="16"/>
      <c r="ROL154" s="16"/>
      <c r="ROP154" s="16"/>
      <c r="ROT154" s="16"/>
      <c r="ROX154" s="16"/>
      <c r="RPB154" s="16"/>
      <c r="RPF154" s="16"/>
      <c r="RPJ154" s="16"/>
      <c r="RPN154" s="16"/>
      <c r="RPR154" s="16"/>
      <c r="RPV154" s="16"/>
      <c r="RPZ154" s="16"/>
      <c r="RQD154" s="16"/>
      <c r="RQH154" s="16"/>
      <c r="RQL154" s="16"/>
      <c r="RQP154" s="16"/>
      <c r="RQT154" s="16"/>
      <c r="RQX154" s="16"/>
      <c r="RRB154" s="16"/>
      <c r="RRF154" s="16"/>
      <c r="RRJ154" s="16"/>
      <c r="RRN154" s="16"/>
      <c r="RRR154" s="16"/>
      <c r="RRV154" s="16"/>
      <c r="RRZ154" s="16"/>
      <c r="RSD154" s="16"/>
      <c r="RSH154" s="16"/>
      <c r="RSL154" s="16"/>
      <c r="RSP154" s="16"/>
      <c r="RST154" s="16"/>
      <c r="RSX154" s="16"/>
      <c r="RTB154" s="16"/>
      <c r="RTF154" s="16"/>
      <c r="RTJ154" s="16"/>
      <c r="RTN154" s="16"/>
      <c r="RTR154" s="16"/>
      <c r="RTV154" s="16"/>
      <c r="RTZ154" s="16"/>
      <c r="RUD154" s="16"/>
      <c r="RUH154" s="16"/>
      <c r="RUL154" s="16"/>
      <c r="RUP154" s="16"/>
      <c r="RUT154" s="16"/>
      <c r="RUX154" s="16"/>
      <c r="RVB154" s="16"/>
      <c r="RVF154" s="16"/>
      <c r="RVJ154" s="16"/>
      <c r="RVN154" s="16"/>
      <c r="RVR154" s="16"/>
      <c r="RVV154" s="16"/>
      <c r="RVZ154" s="16"/>
      <c r="RWD154" s="16"/>
      <c r="RWH154" s="16"/>
      <c r="RWL154" s="16"/>
      <c r="RWP154" s="16"/>
      <c r="RWT154" s="16"/>
      <c r="RWX154" s="16"/>
      <c r="RXB154" s="16"/>
      <c r="RXF154" s="16"/>
      <c r="RXJ154" s="16"/>
      <c r="RXN154" s="16"/>
      <c r="RXR154" s="16"/>
      <c r="RXV154" s="16"/>
      <c r="RXZ154" s="16"/>
      <c r="RYD154" s="16"/>
      <c r="RYH154" s="16"/>
      <c r="RYL154" s="16"/>
      <c r="RYP154" s="16"/>
      <c r="RYT154" s="16"/>
      <c r="RYX154" s="16"/>
      <c r="RZB154" s="16"/>
      <c r="RZF154" s="16"/>
      <c r="RZJ154" s="16"/>
      <c r="RZN154" s="16"/>
      <c r="RZR154" s="16"/>
      <c r="RZV154" s="16"/>
      <c r="RZZ154" s="16"/>
      <c r="SAD154" s="16"/>
      <c r="SAH154" s="16"/>
      <c r="SAL154" s="16"/>
      <c r="SAP154" s="16"/>
      <c r="SAT154" s="16"/>
      <c r="SAX154" s="16"/>
      <c r="SBB154" s="16"/>
      <c r="SBF154" s="16"/>
      <c r="SBJ154" s="16"/>
      <c r="SBN154" s="16"/>
      <c r="SBR154" s="16"/>
      <c r="SBV154" s="16"/>
      <c r="SBZ154" s="16"/>
      <c r="SCD154" s="16"/>
      <c r="SCH154" s="16"/>
      <c r="SCL154" s="16"/>
      <c r="SCP154" s="16"/>
      <c r="SCT154" s="16"/>
      <c r="SCX154" s="16"/>
      <c r="SDB154" s="16"/>
      <c r="SDF154" s="16"/>
      <c r="SDJ154" s="16"/>
      <c r="SDN154" s="16"/>
      <c r="SDR154" s="16"/>
      <c r="SDV154" s="16"/>
      <c r="SDZ154" s="16"/>
      <c r="SED154" s="16"/>
      <c r="SEH154" s="16"/>
      <c r="SEL154" s="16"/>
      <c r="SEP154" s="16"/>
      <c r="SET154" s="16"/>
      <c r="SEX154" s="16"/>
      <c r="SFB154" s="16"/>
      <c r="SFF154" s="16"/>
      <c r="SFJ154" s="16"/>
      <c r="SFN154" s="16"/>
      <c r="SFR154" s="16"/>
      <c r="SFV154" s="16"/>
      <c r="SFZ154" s="16"/>
      <c r="SGD154" s="16"/>
      <c r="SGH154" s="16"/>
      <c r="SGL154" s="16"/>
      <c r="SGP154" s="16"/>
      <c r="SGT154" s="16"/>
      <c r="SGX154" s="16"/>
      <c r="SHB154" s="16"/>
      <c r="SHF154" s="16"/>
      <c r="SHJ154" s="16"/>
      <c r="SHN154" s="16"/>
      <c r="SHR154" s="16"/>
      <c r="SHV154" s="16"/>
      <c r="SHZ154" s="16"/>
      <c r="SID154" s="16"/>
      <c r="SIH154" s="16"/>
      <c r="SIL154" s="16"/>
      <c r="SIP154" s="16"/>
      <c r="SIT154" s="16"/>
      <c r="SIX154" s="16"/>
      <c r="SJB154" s="16"/>
      <c r="SJF154" s="16"/>
      <c r="SJJ154" s="16"/>
      <c r="SJN154" s="16"/>
      <c r="SJR154" s="16"/>
      <c r="SJV154" s="16"/>
      <c r="SJZ154" s="16"/>
      <c r="SKD154" s="16"/>
      <c r="SKH154" s="16"/>
      <c r="SKL154" s="16"/>
      <c r="SKP154" s="16"/>
      <c r="SKT154" s="16"/>
      <c r="SKX154" s="16"/>
      <c r="SLB154" s="16"/>
      <c r="SLF154" s="16"/>
      <c r="SLJ154" s="16"/>
      <c r="SLN154" s="16"/>
      <c r="SLR154" s="16"/>
      <c r="SLV154" s="16"/>
      <c r="SLZ154" s="16"/>
      <c r="SMD154" s="16"/>
      <c r="SMH154" s="16"/>
      <c r="SML154" s="16"/>
      <c r="SMP154" s="16"/>
      <c r="SMT154" s="16"/>
      <c r="SMX154" s="16"/>
      <c r="SNB154" s="16"/>
      <c r="SNF154" s="16"/>
      <c r="SNJ154" s="16"/>
      <c r="SNN154" s="16"/>
      <c r="SNR154" s="16"/>
      <c r="SNV154" s="16"/>
      <c r="SNZ154" s="16"/>
      <c r="SOD154" s="16"/>
      <c r="SOH154" s="16"/>
      <c r="SOL154" s="16"/>
      <c r="SOP154" s="16"/>
      <c r="SOT154" s="16"/>
      <c r="SOX154" s="16"/>
      <c r="SPB154" s="16"/>
      <c r="SPF154" s="16"/>
      <c r="SPJ154" s="16"/>
      <c r="SPN154" s="16"/>
      <c r="SPR154" s="16"/>
      <c r="SPV154" s="16"/>
      <c r="SPZ154" s="16"/>
      <c r="SQD154" s="16"/>
      <c r="SQH154" s="16"/>
      <c r="SQL154" s="16"/>
      <c r="SQP154" s="16"/>
      <c r="SQT154" s="16"/>
      <c r="SQX154" s="16"/>
      <c r="SRB154" s="16"/>
      <c r="SRF154" s="16"/>
      <c r="SRJ154" s="16"/>
      <c r="SRN154" s="16"/>
      <c r="SRR154" s="16"/>
      <c r="SRV154" s="16"/>
      <c r="SRZ154" s="16"/>
      <c r="SSD154" s="16"/>
      <c r="SSH154" s="16"/>
      <c r="SSL154" s="16"/>
      <c r="SSP154" s="16"/>
      <c r="SST154" s="16"/>
      <c r="SSX154" s="16"/>
      <c r="STB154" s="16"/>
      <c r="STF154" s="16"/>
      <c r="STJ154" s="16"/>
      <c r="STN154" s="16"/>
      <c r="STR154" s="16"/>
      <c r="STV154" s="16"/>
      <c r="STZ154" s="16"/>
      <c r="SUD154" s="16"/>
      <c r="SUH154" s="16"/>
      <c r="SUL154" s="16"/>
      <c r="SUP154" s="16"/>
      <c r="SUT154" s="16"/>
      <c r="SUX154" s="16"/>
      <c r="SVB154" s="16"/>
      <c r="SVF154" s="16"/>
      <c r="SVJ154" s="16"/>
      <c r="SVN154" s="16"/>
      <c r="SVR154" s="16"/>
      <c r="SVV154" s="16"/>
      <c r="SVZ154" s="16"/>
      <c r="SWD154" s="16"/>
      <c r="SWH154" s="16"/>
      <c r="SWL154" s="16"/>
      <c r="SWP154" s="16"/>
      <c r="SWT154" s="16"/>
      <c r="SWX154" s="16"/>
      <c r="SXB154" s="16"/>
      <c r="SXF154" s="16"/>
      <c r="SXJ154" s="16"/>
      <c r="SXN154" s="16"/>
      <c r="SXR154" s="16"/>
      <c r="SXV154" s="16"/>
      <c r="SXZ154" s="16"/>
      <c r="SYD154" s="16"/>
      <c r="SYH154" s="16"/>
      <c r="SYL154" s="16"/>
      <c r="SYP154" s="16"/>
      <c r="SYT154" s="16"/>
      <c r="SYX154" s="16"/>
      <c r="SZB154" s="16"/>
      <c r="SZF154" s="16"/>
      <c r="SZJ154" s="16"/>
      <c r="SZN154" s="16"/>
      <c r="SZR154" s="16"/>
      <c r="SZV154" s="16"/>
      <c r="SZZ154" s="16"/>
      <c r="TAD154" s="16"/>
      <c r="TAH154" s="16"/>
      <c r="TAL154" s="16"/>
      <c r="TAP154" s="16"/>
      <c r="TAT154" s="16"/>
      <c r="TAX154" s="16"/>
      <c r="TBB154" s="16"/>
      <c r="TBF154" s="16"/>
      <c r="TBJ154" s="16"/>
      <c r="TBN154" s="16"/>
      <c r="TBR154" s="16"/>
      <c r="TBV154" s="16"/>
      <c r="TBZ154" s="16"/>
      <c r="TCD154" s="16"/>
      <c r="TCH154" s="16"/>
      <c r="TCL154" s="16"/>
      <c r="TCP154" s="16"/>
      <c r="TCT154" s="16"/>
      <c r="TCX154" s="16"/>
      <c r="TDB154" s="16"/>
      <c r="TDF154" s="16"/>
      <c r="TDJ154" s="16"/>
      <c r="TDN154" s="16"/>
      <c r="TDR154" s="16"/>
      <c r="TDV154" s="16"/>
      <c r="TDZ154" s="16"/>
      <c r="TED154" s="16"/>
      <c r="TEH154" s="16"/>
      <c r="TEL154" s="16"/>
      <c r="TEP154" s="16"/>
      <c r="TET154" s="16"/>
      <c r="TEX154" s="16"/>
      <c r="TFB154" s="16"/>
      <c r="TFF154" s="16"/>
      <c r="TFJ154" s="16"/>
      <c r="TFN154" s="16"/>
      <c r="TFR154" s="16"/>
      <c r="TFV154" s="16"/>
      <c r="TFZ154" s="16"/>
      <c r="TGD154" s="16"/>
      <c r="TGH154" s="16"/>
      <c r="TGL154" s="16"/>
      <c r="TGP154" s="16"/>
      <c r="TGT154" s="16"/>
      <c r="TGX154" s="16"/>
      <c r="THB154" s="16"/>
      <c r="THF154" s="16"/>
      <c r="THJ154" s="16"/>
      <c r="THN154" s="16"/>
      <c r="THR154" s="16"/>
      <c r="THV154" s="16"/>
      <c r="THZ154" s="16"/>
      <c r="TID154" s="16"/>
      <c r="TIH154" s="16"/>
      <c r="TIL154" s="16"/>
      <c r="TIP154" s="16"/>
      <c r="TIT154" s="16"/>
      <c r="TIX154" s="16"/>
      <c r="TJB154" s="16"/>
      <c r="TJF154" s="16"/>
      <c r="TJJ154" s="16"/>
      <c r="TJN154" s="16"/>
      <c r="TJR154" s="16"/>
      <c r="TJV154" s="16"/>
      <c r="TJZ154" s="16"/>
      <c r="TKD154" s="16"/>
      <c r="TKH154" s="16"/>
      <c r="TKL154" s="16"/>
      <c r="TKP154" s="16"/>
      <c r="TKT154" s="16"/>
      <c r="TKX154" s="16"/>
      <c r="TLB154" s="16"/>
      <c r="TLF154" s="16"/>
      <c r="TLJ154" s="16"/>
      <c r="TLN154" s="16"/>
      <c r="TLR154" s="16"/>
      <c r="TLV154" s="16"/>
      <c r="TLZ154" s="16"/>
      <c r="TMD154" s="16"/>
      <c r="TMH154" s="16"/>
      <c r="TML154" s="16"/>
      <c r="TMP154" s="16"/>
      <c r="TMT154" s="16"/>
      <c r="TMX154" s="16"/>
      <c r="TNB154" s="16"/>
      <c r="TNF154" s="16"/>
      <c r="TNJ154" s="16"/>
      <c r="TNN154" s="16"/>
      <c r="TNR154" s="16"/>
      <c r="TNV154" s="16"/>
      <c r="TNZ154" s="16"/>
      <c r="TOD154" s="16"/>
      <c r="TOH154" s="16"/>
      <c r="TOL154" s="16"/>
      <c r="TOP154" s="16"/>
      <c r="TOT154" s="16"/>
      <c r="TOX154" s="16"/>
      <c r="TPB154" s="16"/>
      <c r="TPF154" s="16"/>
      <c r="TPJ154" s="16"/>
      <c r="TPN154" s="16"/>
      <c r="TPR154" s="16"/>
      <c r="TPV154" s="16"/>
      <c r="TPZ154" s="16"/>
      <c r="TQD154" s="16"/>
      <c r="TQH154" s="16"/>
      <c r="TQL154" s="16"/>
      <c r="TQP154" s="16"/>
      <c r="TQT154" s="16"/>
      <c r="TQX154" s="16"/>
      <c r="TRB154" s="16"/>
      <c r="TRF154" s="16"/>
      <c r="TRJ154" s="16"/>
      <c r="TRN154" s="16"/>
      <c r="TRR154" s="16"/>
      <c r="TRV154" s="16"/>
      <c r="TRZ154" s="16"/>
      <c r="TSD154" s="16"/>
      <c r="TSH154" s="16"/>
      <c r="TSL154" s="16"/>
      <c r="TSP154" s="16"/>
      <c r="TST154" s="16"/>
      <c r="TSX154" s="16"/>
      <c r="TTB154" s="16"/>
      <c r="TTF154" s="16"/>
      <c r="TTJ154" s="16"/>
      <c r="TTN154" s="16"/>
      <c r="TTR154" s="16"/>
      <c r="TTV154" s="16"/>
      <c r="TTZ154" s="16"/>
      <c r="TUD154" s="16"/>
      <c r="TUH154" s="16"/>
      <c r="TUL154" s="16"/>
      <c r="TUP154" s="16"/>
      <c r="TUT154" s="16"/>
      <c r="TUX154" s="16"/>
      <c r="TVB154" s="16"/>
      <c r="TVF154" s="16"/>
      <c r="TVJ154" s="16"/>
      <c r="TVN154" s="16"/>
      <c r="TVR154" s="16"/>
      <c r="TVV154" s="16"/>
      <c r="TVZ154" s="16"/>
      <c r="TWD154" s="16"/>
      <c r="TWH154" s="16"/>
      <c r="TWL154" s="16"/>
      <c r="TWP154" s="16"/>
      <c r="TWT154" s="16"/>
      <c r="TWX154" s="16"/>
      <c r="TXB154" s="16"/>
      <c r="TXF154" s="16"/>
      <c r="TXJ154" s="16"/>
      <c r="TXN154" s="16"/>
      <c r="TXR154" s="16"/>
      <c r="TXV154" s="16"/>
      <c r="TXZ154" s="16"/>
      <c r="TYD154" s="16"/>
      <c r="TYH154" s="16"/>
      <c r="TYL154" s="16"/>
      <c r="TYP154" s="16"/>
      <c r="TYT154" s="16"/>
      <c r="TYX154" s="16"/>
      <c r="TZB154" s="16"/>
      <c r="TZF154" s="16"/>
      <c r="TZJ154" s="16"/>
      <c r="TZN154" s="16"/>
      <c r="TZR154" s="16"/>
      <c r="TZV154" s="16"/>
      <c r="TZZ154" s="16"/>
      <c r="UAD154" s="16"/>
      <c r="UAH154" s="16"/>
      <c r="UAL154" s="16"/>
      <c r="UAP154" s="16"/>
      <c r="UAT154" s="16"/>
      <c r="UAX154" s="16"/>
      <c r="UBB154" s="16"/>
      <c r="UBF154" s="16"/>
      <c r="UBJ154" s="16"/>
      <c r="UBN154" s="16"/>
      <c r="UBR154" s="16"/>
      <c r="UBV154" s="16"/>
      <c r="UBZ154" s="16"/>
      <c r="UCD154" s="16"/>
      <c r="UCH154" s="16"/>
      <c r="UCL154" s="16"/>
      <c r="UCP154" s="16"/>
      <c r="UCT154" s="16"/>
      <c r="UCX154" s="16"/>
      <c r="UDB154" s="16"/>
      <c r="UDF154" s="16"/>
      <c r="UDJ154" s="16"/>
      <c r="UDN154" s="16"/>
      <c r="UDR154" s="16"/>
      <c r="UDV154" s="16"/>
      <c r="UDZ154" s="16"/>
      <c r="UED154" s="16"/>
      <c r="UEH154" s="16"/>
      <c r="UEL154" s="16"/>
      <c r="UEP154" s="16"/>
      <c r="UET154" s="16"/>
      <c r="UEX154" s="16"/>
      <c r="UFB154" s="16"/>
      <c r="UFF154" s="16"/>
      <c r="UFJ154" s="16"/>
      <c r="UFN154" s="16"/>
      <c r="UFR154" s="16"/>
      <c r="UFV154" s="16"/>
      <c r="UFZ154" s="16"/>
      <c r="UGD154" s="16"/>
      <c r="UGH154" s="16"/>
      <c r="UGL154" s="16"/>
      <c r="UGP154" s="16"/>
      <c r="UGT154" s="16"/>
      <c r="UGX154" s="16"/>
      <c r="UHB154" s="16"/>
      <c r="UHF154" s="16"/>
      <c r="UHJ154" s="16"/>
      <c r="UHN154" s="16"/>
      <c r="UHR154" s="16"/>
      <c r="UHV154" s="16"/>
      <c r="UHZ154" s="16"/>
      <c r="UID154" s="16"/>
      <c r="UIH154" s="16"/>
      <c r="UIL154" s="16"/>
      <c r="UIP154" s="16"/>
      <c r="UIT154" s="16"/>
      <c r="UIX154" s="16"/>
      <c r="UJB154" s="16"/>
      <c r="UJF154" s="16"/>
      <c r="UJJ154" s="16"/>
      <c r="UJN154" s="16"/>
      <c r="UJR154" s="16"/>
      <c r="UJV154" s="16"/>
      <c r="UJZ154" s="16"/>
      <c r="UKD154" s="16"/>
      <c r="UKH154" s="16"/>
      <c r="UKL154" s="16"/>
      <c r="UKP154" s="16"/>
      <c r="UKT154" s="16"/>
      <c r="UKX154" s="16"/>
      <c r="ULB154" s="16"/>
      <c r="ULF154" s="16"/>
      <c r="ULJ154" s="16"/>
      <c r="ULN154" s="16"/>
      <c r="ULR154" s="16"/>
      <c r="ULV154" s="16"/>
      <c r="ULZ154" s="16"/>
      <c r="UMD154" s="16"/>
      <c r="UMH154" s="16"/>
      <c r="UML154" s="16"/>
      <c r="UMP154" s="16"/>
      <c r="UMT154" s="16"/>
      <c r="UMX154" s="16"/>
      <c r="UNB154" s="16"/>
      <c r="UNF154" s="16"/>
      <c r="UNJ154" s="16"/>
      <c r="UNN154" s="16"/>
      <c r="UNR154" s="16"/>
      <c r="UNV154" s="16"/>
      <c r="UNZ154" s="16"/>
      <c r="UOD154" s="16"/>
      <c r="UOH154" s="16"/>
      <c r="UOL154" s="16"/>
      <c r="UOP154" s="16"/>
      <c r="UOT154" s="16"/>
      <c r="UOX154" s="16"/>
      <c r="UPB154" s="16"/>
      <c r="UPF154" s="16"/>
      <c r="UPJ154" s="16"/>
      <c r="UPN154" s="16"/>
      <c r="UPR154" s="16"/>
      <c r="UPV154" s="16"/>
      <c r="UPZ154" s="16"/>
      <c r="UQD154" s="16"/>
      <c r="UQH154" s="16"/>
      <c r="UQL154" s="16"/>
      <c r="UQP154" s="16"/>
      <c r="UQT154" s="16"/>
      <c r="UQX154" s="16"/>
      <c r="URB154" s="16"/>
      <c r="URF154" s="16"/>
      <c r="URJ154" s="16"/>
      <c r="URN154" s="16"/>
      <c r="URR154" s="16"/>
      <c r="URV154" s="16"/>
      <c r="URZ154" s="16"/>
      <c r="USD154" s="16"/>
      <c r="USH154" s="16"/>
      <c r="USL154" s="16"/>
      <c r="USP154" s="16"/>
      <c r="UST154" s="16"/>
      <c r="USX154" s="16"/>
      <c r="UTB154" s="16"/>
      <c r="UTF154" s="16"/>
      <c r="UTJ154" s="16"/>
      <c r="UTN154" s="16"/>
      <c r="UTR154" s="16"/>
      <c r="UTV154" s="16"/>
      <c r="UTZ154" s="16"/>
      <c r="UUD154" s="16"/>
      <c r="UUH154" s="16"/>
      <c r="UUL154" s="16"/>
      <c r="UUP154" s="16"/>
      <c r="UUT154" s="16"/>
      <c r="UUX154" s="16"/>
      <c r="UVB154" s="16"/>
      <c r="UVF154" s="16"/>
      <c r="UVJ154" s="16"/>
      <c r="UVN154" s="16"/>
      <c r="UVR154" s="16"/>
      <c r="UVV154" s="16"/>
      <c r="UVZ154" s="16"/>
      <c r="UWD154" s="16"/>
      <c r="UWH154" s="16"/>
      <c r="UWL154" s="16"/>
      <c r="UWP154" s="16"/>
      <c r="UWT154" s="16"/>
      <c r="UWX154" s="16"/>
      <c r="UXB154" s="16"/>
      <c r="UXF154" s="16"/>
      <c r="UXJ154" s="16"/>
      <c r="UXN154" s="16"/>
      <c r="UXR154" s="16"/>
      <c r="UXV154" s="16"/>
      <c r="UXZ154" s="16"/>
      <c r="UYD154" s="16"/>
      <c r="UYH154" s="16"/>
      <c r="UYL154" s="16"/>
      <c r="UYP154" s="16"/>
      <c r="UYT154" s="16"/>
      <c r="UYX154" s="16"/>
      <c r="UZB154" s="16"/>
      <c r="UZF154" s="16"/>
      <c r="UZJ154" s="16"/>
      <c r="UZN154" s="16"/>
      <c r="UZR154" s="16"/>
      <c r="UZV154" s="16"/>
      <c r="UZZ154" s="16"/>
      <c r="VAD154" s="16"/>
      <c r="VAH154" s="16"/>
      <c r="VAL154" s="16"/>
      <c r="VAP154" s="16"/>
      <c r="VAT154" s="16"/>
      <c r="VAX154" s="16"/>
      <c r="VBB154" s="16"/>
      <c r="VBF154" s="16"/>
      <c r="VBJ154" s="16"/>
      <c r="VBN154" s="16"/>
      <c r="VBR154" s="16"/>
      <c r="VBV154" s="16"/>
      <c r="VBZ154" s="16"/>
      <c r="VCD154" s="16"/>
      <c r="VCH154" s="16"/>
      <c r="VCL154" s="16"/>
      <c r="VCP154" s="16"/>
      <c r="VCT154" s="16"/>
      <c r="VCX154" s="16"/>
      <c r="VDB154" s="16"/>
      <c r="VDF154" s="16"/>
      <c r="VDJ154" s="16"/>
      <c r="VDN154" s="16"/>
      <c r="VDR154" s="16"/>
      <c r="VDV154" s="16"/>
      <c r="VDZ154" s="16"/>
      <c r="VED154" s="16"/>
      <c r="VEH154" s="16"/>
      <c r="VEL154" s="16"/>
      <c r="VEP154" s="16"/>
      <c r="VET154" s="16"/>
      <c r="VEX154" s="16"/>
      <c r="VFB154" s="16"/>
      <c r="VFF154" s="16"/>
      <c r="VFJ154" s="16"/>
      <c r="VFN154" s="16"/>
      <c r="VFR154" s="16"/>
      <c r="VFV154" s="16"/>
      <c r="VFZ154" s="16"/>
      <c r="VGD154" s="16"/>
      <c r="VGH154" s="16"/>
      <c r="VGL154" s="16"/>
      <c r="VGP154" s="16"/>
      <c r="VGT154" s="16"/>
      <c r="VGX154" s="16"/>
      <c r="VHB154" s="16"/>
      <c r="VHF154" s="16"/>
      <c r="VHJ154" s="16"/>
      <c r="VHN154" s="16"/>
      <c r="VHR154" s="16"/>
      <c r="VHV154" s="16"/>
      <c r="VHZ154" s="16"/>
      <c r="VID154" s="16"/>
      <c r="VIH154" s="16"/>
      <c r="VIL154" s="16"/>
      <c r="VIP154" s="16"/>
      <c r="VIT154" s="16"/>
      <c r="VIX154" s="16"/>
      <c r="VJB154" s="16"/>
      <c r="VJF154" s="16"/>
      <c r="VJJ154" s="16"/>
      <c r="VJN154" s="16"/>
      <c r="VJR154" s="16"/>
      <c r="VJV154" s="16"/>
      <c r="VJZ154" s="16"/>
      <c r="VKD154" s="16"/>
      <c r="VKH154" s="16"/>
      <c r="VKL154" s="16"/>
      <c r="VKP154" s="16"/>
      <c r="VKT154" s="16"/>
      <c r="VKX154" s="16"/>
      <c r="VLB154" s="16"/>
      <c r="VLF154" s="16"/>
      <c r="VLJ154" s="16"/>
      <c r="VLN154" s="16"/>
      <c r="VLR154" s="16"/>
      <c r="VLV154" s="16"/>
      <c r="VLZ154" s="16"/>
      <c r="VMD154" s="16"/>
      <c r="VMH154" s="16"/>
      <c r="VML154" s="16"/>
      <c r="VMP154" s="16"/>
      <c r="VMT154" s="16"/>
      <c r="VMX154" s="16"/>
      <c r="VNB154" s="16"/>
      <c r="VNF154" s="16"/>
      <c r="VNJ154" s="16"/>
      <c r="VNN154" s="16"/>
      <c r="VNR154" s="16"/>
      <c r="VNV154" s="16"/>
      <c r="VNZ154" s="16"/>
      <c r="VOD154" s="16"/>
      <c r="VOH154" s="16"/>
      <c r="VOL154" s="16"/>
      <c r="VOP154" s="16"/>
      <c r="VOT154" s="16"/>
      <c r="VOX154" s="16"/>
      <c r="VPB154" s="16"/>
      <c r="VPF154" s="16"/>
      <c r="VPJ154" s="16"/>
      <c r="VPN154" s="16"/>
      <c r="VPR154" s="16"/>
      <c r="VPV154" s="16"/>
      <c r="VPZ154" s="16"/>
      <c r="VQD154" s="16"/>
      <c r="VQH154" s="16"/>
      <c r="VQL154" s="16"/>
      <c r="VQP154" s="16"/>
      <c r="VQT154" s="16"/>
      <c r="VQX154" s="16"/>
      <c r="VRB154" s="16"/>
      <c r="VRF154" s="16"/>
      <c r="VRJ154" s="16"/>
      <c r="VRN154" s="16"/>
      <c r="VRR154" s="16"/>
      <c r="VRV154" s="16"/>
      <c r="VRZ154" s="16"/>
      <c r="VSD154" s="16"/>
      <c r="VSH154" s="16"/>
      <c r="VSL154" s="16"/>
      <c r="VSP154" s="16"/>
      <c r="VST154" s="16"/>
      <c r="VSX154" s="16"/>
      <c r="VTB154" s="16"/>
      <c r="VTF154" s="16"/>
      <c r="VTJ154" s="16"/>
      <c r="VTN154" s="16"/>
      <c r="VTR154" s="16"/>
      <c r="VTV154" s="16"/>
      <c r="VTZ154" s="16"/>
      <c r="VUD154" s="16"/>
      <c r="VUH154" s="16"/>
      <c r="VUL154" s="16"/>
      <c r="VUP154" s="16"/>
      <c r="VUT154" s="16"/>
      <c r="VUX154" s="16"/>
      <c r="VVB154" s="16"/>
      <c r="VVF154" s="16"/>
      <c r="VVJ154" s="16"/>
      <c r="VVN154" s="16"/>
      <c r="VVR154" s="16"/>
      <c r="VVV154" s="16"/>
      <c r="VVZ154" s="16"/>
      <c r="VWD154" s="16"/>
      <c r="VWH154" s="16"/>
      <c r="VWL154" s="16"/>
      <c r="VWP154" s="16"/>
      <c r="VWT154" s="16"/>
      <c r="VWX154" s="16"/>
      <c r="VXB154" s="16"/>
      <c r="VXF154" s="16"/>
      <c r="VXJ154" s="16"/>
      <c r="VXN154" s="16"/>
      <c r="VXR154" s="16"/>
      <c r="VXV154" s="16"/>
      <c r="VXZ154" s="16"/>
      <c r="VYD154" s="16"/>
      <c r="VYH154" s="16"/>
      <c r="VYL154" s="16"/>
      <c r="VYP154" s="16"/>
      <c r="VYT154" s="16"/>
      <c r="VYX154" s="16"/>
      <c r="VZB154" s="16"/>
      <c r="VZF154" s="16"/>
      <c r="VZJ154" s="16"/>
      <c r="VZN154" s="16"/>
      <c r="VZR154" s="16"/>
      <c r="VZV154" s="16"/>
      <c r="VZZ154" s="16"/>
      <c r="WAD154" s="16"/>
      <c r="WAH154" s="16"/>
      <c r="WAL154" s="16"/>
      <c r="WAP154" s="16"/>
      <c r="WAT154" s="16"/>
      <c r="WAX154" s="16"/>
      <c r="WBB154" s="16"/>
      <c r="WBF154" s="16"/>
      <c r="WBJ154" s="16"/>
      <c r="WBN154" s="16"/>
      <c r="WBR154" s="16"/>
      <c r="WBV154" s="16"/>
      <c r="WBZ154" s="16"/>
      <c r="WCD154" s="16"/>
      <c r="WCH154" s="16"/>
      <c r="WCL154" s="16"/>
      <c r="WCP154" s="16"/>
      <c r="WCT154" s="16"/>
      <c r="WCX154" s="16"/>
      <c r="WDB154" s="16"/>
      <c r="WDF154" s="16"/>
      <c r="WDJ154" s="16"/>
      <c r="WDN154" s="16"/>
      <c r="WDR154" s="16"/>
      <c r="WDV154" s="16"/>
      <c r="WDZ154" s="16"/>
      <c r="WED154" s="16"/>
      <c r="WEH154" s="16"/>
      <c r="WEL154" s="16"/>
      <c r="WEP154" s="16"/>
      <c r="WET154" s="16"/>
      <c r="WEX154" s="16"/>
      <c r="WFB154" s="16"/>
      <c r="WFF154" s="16"/>
      <c r="WFJ154" s="16"/>
      <c r="WFN154" s="16"/>
      <c r="WFR154" s="16"/>
      <c r="WFV154" s="16"/>
      <c r="WFZ154" s="16"/>
      <c r="WGD154" s="16"/>
      <c r="WGH154" s="16"/>
      <c r="WGL154" s="16"/>
      <c r="WGP154" s="16"/>
      <c r="WGT154" s="16"/>
      <c r="WGX154" s="16"/>
      <c r="WHB154" s="16"/>
      <c r="WHF154" s="16"/>
      <c r="WHJ154" s="16"/>
      <c r="WHN154" s="16"/>
      <c r="WHR154" s="16"/>
      <c r="WHV154" s="16"/>
      <c r="WHZ154" s="16"/>
      <c r="WID154" s="16"/>
      <c r="WIH154" s="16"/>
      <c r="WIL154" s="16"/>
      <c r="WIP154" s="16"/>
      <c r="WIT154" s="16"/>
      <c r="WIX154" s="16"/>
      <c r="WJB154" s="16"/>
      <c r="WJF154" s="16"/>
      <c r="WJJ154" s="16"/>
      <c r="WJN154" s="16"/>
      <c r="WJR154" s="16"/>
      <c r="WJV154" s="16"/>
      <c r="WJZ154" s="16"/>
      <c r="WKD154" s="16"/>
      <c r="WKH154" s="16"/>
      <c r="WKL154" s="16"/>
      <c r="WKP154" s="16"/>
      <c r="WKT154" s="16"/>
      <c r="WKX154" s="16"/>
      <c r="WLB154" s="16"/>
      <c r="WLF154" s="16"/>
      <c r="WLJ154" s="16"/>
      <c r="WLN154" s="16"/>
      <c r="WLR154" s="16"/>
      <c r="WLV154" s="16"/>
      <c r="WLZ154" s="16"/>
      <c r="WMD154" s="16"/>
      <c r="WMH154" s="16"/>
      <c r="WML154" s="16"/>
      <c r="WMP154" s="16"/>
      <c r="WMT154" s="16"/>
      <c r="WMX154" s="16"/>
      <c r="WNB154" s="16"/>
      <c r="WNF154" s="16"/>
      <c r="WNJ154" s="16"/>
      <c r="WNN154" s="16"/>
      <c r="WNR154" s="16"/>
      <c r="WNV154" s="16"/>
      <c r="WNZ154" s="16"/>
      <c r="WOD154" s="16"/>
      <c r="WOH154" s="16"/>
      <c r="WOL154" s="16"/>
      <c r="WOP154" s="16"/>
      <c r="WOT154" s="16"/>
      <c r="WOX154" s="16"/>
      <c r="WPB154" s="16"/>
      <c r="WPF154" s="16"/>
      <c r="WPJ154" s="16"/>
      <c r="WPN154" s="16"/>
      <c r="WPR154" s="16"/>
      <c r="WPV154" s="16"/>
      <c r="WPZ154" s="16"/>
      <c r="WQD154" s="16"/>
      <c r="WQH154" s="16"/>
      <c r="WQL154" s="16"/>
      <c r="WQP154" s="16"/>
      <c r="WQT154" s="16"/>
      <c r="WQX154" s="16"/>
      <c r="WRB154" s="16"/>
      <c r="WRF154" s="16"/>
      <c r="WRJ154" s="16"/>
      <c r="WRN154" s="16"/>
      <c r="WRR154" s="16"/>
      <c r="WRV154" s="16"/>
      <c r="WRZ154" s="16"/>
      <c r="WSD154" s="16"/>
      <c r="WSH154" s="16"/>
      <c r="WSL154" s="16"/>
      <c r="WSP154" s="16"/>
      <c r="WST154" s="16"/>
      <c r="WSX154" s="16"/>
      <c r="WTB154" s="16"/>
      <c r="WTF154" s="16"/>
      <c r="WTJ154" s="16"/>
      <c r="WTN154" s="16"/>
      <c r="WTR154" s="16"/>
      <c r="WTV154" s="16"/>
      <c r="WTZ154" s="16"/>
      <c r="WUD154" s="16"/>
      <c r="WUH154" s="16"/>
      <c r="WUL154" s="16"/>
      <c r="WUP154" s="16"/>
      <c r="WUT154" s="16"/>
      <c r="WUX154" s="16"/>
      <c r="WVB154" s="16"/>
      <c r="WVF154" s="16"/>
      <c r="WVJ154" s="16"/>
      <c r="WVN154" s="16"/>
      <c r="WVR154" s="16"/>
      <c r="WVV154" s="16"/>
      <c r="WVZ154" s="16"/>
      <c r="WWD154" s="16"/>
      <c r="WWH154" s="16"/>
      <c r="WWL154" s="16"/>
      <c r="WWP154" s="16"/>
      <c r="WWT154" s="16"/>
      <c r="WWX154" s="16"/>
      <c r="WXB154" s="16"/>
      <c r="WXF154" s="16"/>
      <c r="WXJ154" s="16"/>
      <c r="WXN154" s="16"/>
      <c r="WXR154" s="16"/>
      <c r="WXV154" s="16"/>
      <c r="WXZ154" s="16"/>
      <c r="WYD154" s="16"/>
      <c r="WYH154" s="16"/>
      <c r="WYL154" s="16"/>
      <c r="WYP154" s="16"/>
      <c r="WYT154" s="16"/>
      <c r="WYX154" s="16"/>
      <c r="WZB154" s="16"/>
      <c r="WZF154" s="16"/>
      <c r="WZJ154" s="16"/>
      <c r="WZN154" s="16"/>
      <c r="WZR154" s="16"/>
      <c r="WZV154" s="16"/>
      <c r="WZZ154" s="16"/>
      <c r="XAD154" s="16"/>
      <c r="XAH154" s="16"/>
      <c r="XAL154" s="16"/>
      <c r="XAP154" s="16"/>
      <c r="XAT154" s="16"/>
      <c r="XAX154" s="16"/>
      <c r="XBB154" s="16"/>
      <c r="XBF154" s="16"/>
      <c r="XBJ154" s="16"/>
      <c r="XBN154" s="16"/>
      <c r="XBR154" s="16"/>
      <c r="XBV154" s="16"/>
      <c r="XBZ154" s="16"/>
      <c r="XCD154" s="16"/>
      <c r="XCH154" s="16"/>
      <c r="XCL154" s="16"/>
      <c r="XCP154" s="16"/>
      <c r="XCT154" s="16"/>
      <c r="XCX154" s="16"/>
      <c r="XDB154" s="16"/>
      <c r="XDF154" s="16"/>
      <c r="XDJ154" s="16"/>
      <c r="XDN154" s="16"/>
      <c r="XDR154" s="16"/>
      <c r="XDV154" s="16"/>
      <c r="XDZ154" s="16"/>
      <c r="XED154" s="16"/>
      <c r="XEH154" s="16"/>
      <c r="XEL154" s="16"/>
      <c r="XEP154" s="16"/>
      <c r="XET154" s="16"/>
      <c r="XEX154" s="16"/>
      <c r="XFB154" s="16"/>
    </row>
    <row r="155" spans="1:1022 1026:2046 2050:3070 3074:4094 4098:5118 5122:6142 6146:7166 7170:8190 8194:9214 9218:10238 10242:11262 11266:12286 12290:13310 13314:14334 14338:15358 15362:16382" ht="15.75" thickBot="1" x14ac:dyDescent="0.3">
      <c r="A155" s="88"/>
      <c r="B155" s="88"/>
      <c r="C155" s="88"/>
      <c r="D155" s="88"/>
      <c r="E155" s="88"/>
      <c r="F155" s="88"/>
      <c r="G155" s="2"/>
      <c r="H155" s="6"/>
      <c r="I155" s="110"/>
      <c r="J155" s="111"/>
      <c r="K155" s="111"/>
      <c r="L155" s="111"/>
      <c r="M155" s="111"/>
      <c r="N155" s="111"/>
      <c r="O155" s="112"/>
      <c r="P155" s="14"/>
      <c r="R155" s="21"/>
    </row>
    <row r="156" spans="1:1022 1026:2046 2050:3070 3074:4094 4098:5118 5122:6142 6146:7166 7170:8190 8194:9214 9218:10238 10242:11262 11266:12286 12290:13310 13314:14334 14338:15358 15362:16382" x14ac:dyDescent="0.25">
      <c r="A156" s="88"/>
      <c r="B156" s="88"/>
      <c r="C156" s="88"/>
      <c r="D156" s="88"/>
      <c r="E156" s="88"/>
      <c r="F156" s="88"/>
      <c r="G156" s="2"/>
      <c r="H156" s="2"/>
      <c r="I156" s="2"/>
      <c r="J156" s="2"/>
      <c r="K156" s="2"/>
      <c r="L156" s="2"/>
      <c r="M156" s="2"/>
      <c r="N156" s="2"/>
      <c r="O156" s="2"/>
      <c r="P156" s="2"/>
      <c r="R156" s="21"/>
    </row>
  </sheetData>
  <sheetProtection algorithmName="SHA-512" hashValue="eeozysXl5jRoTsjx0OOd0WFa9mxyZj8FxGYyOJByMKLREMs2b7Lajl1h47YxNloMRQ3MdiSZTuD1/tdDeJN88A==" saltValue="c9t7udMK7sGp8ka4sw4PeA==" spinCount="100000" sheet="1" objects="1" scenarios="1"/>
  <dataConsolidate link="1"/>
  <mergeCells count="29">
    <mergeCell ref="I143:L154"/>
    <mergeCell ref="K104:L104"/>
    <mergeCell ref="K113:L113"/>
    <mergeCell ref="K116:L116"/>
    <mergeCell ref="K101:L101"/>
    <mergeCell ref="H104:H108"/>
    <mergeCell ref="J131:J132"/>
    <mergeCell ref="J134:J135"/>
    <mergeCell ref="I142:L142"/>
    <mergeCell ref="N77:O79"/>
    <mergeCell ref="J78:J79"/>
    <mergeCell ref="K83:L83"/>
    <mergeCell ref="K95:L95"/>
    <mergeCell ref="J18:J19"/>
    <mergeCell ref="N25:N26"/>
    <mergeCell ref="J40:J41"/>
    <mergeCell ref="L40:N40"/>
    <mergeCell ref="K61:L61"/>
    <mergeCell ref="J75:J76"/>
    <mergeCell ref="K86:L86"/>
    <mergeCell ref="K92:L92"/>
    <mergeCell ref="I43:I44"/>
    <mergeCell ref="K59:L59"/>
    <mergeCell ref="J15:J16"/>
    <mergeCell ref="I2:I3"/>
    <mergeCell ref="I4:I6"/>
    <mergeCell ref="K4:K5"/>
    <mergeCell ref="K6:K7"/>
    <mergeCell ref="J12:J13"/>
  </mergeCells>
  <conditionalFormatting sqref="L22">
    <cfRule type="expression" dxfId="283" priority="120">
      <formula>$L$22=0</formula>
    </cfRule>
  </conditionalFormatting>
  <conditionalFormatting sqref="L44">
    <cfRule type="cellIs" dxfId="282" priority="119" operator="lessThan">
      <formula>0</formula>
    </cfRule>
  </conditionalFormatting>
  <conditionalFormatting sqref="L39">
    <cfRule type="expression" dxfId="281" priority="118">
      <formula>$L$31=0</formula>
    </cfRule>
  </conditionalFormatting>
  <conditionalFormatting sqref="L30">
    <cfRule type="expression" dxfId="280" priority="37">
      <formula>IF($L$28&lt;&gt;"",TRUE,FALSE)</formula>
    </cfRule>
    <cfRule type="expression" dxfId="279" priority="117">
      <formula>$L$29=0</formula>
    </cfRule>
  </conditionalFormatting>
  <conditionalFormatting sqref="W23">
    <cfRule type="expression" dxfId="278" priority="116">
      <formula>$L$22=0</formula>
    </cfRule>
  </conditionalFormatting>
  <conditionalFormatting sqref="Q96 Q99 Q84 Q87 Q108 Q117 Q120 Q111 Q114 Q90 Q93 Q102 O108 O117 O120 O111 O114 Q105">
    <cfRule type="expression" dxfId="277" priority="115">
      <formula>$N84="ERRORE nella selezione del PCI Slot"</formula>
    </cfRule>
  </conditionalFormatting>
  <conditionalFormatting sqref="O96">
    <cfRule type="expression" dxfId="276" priority="114">
      <formula>$N96="ERRORE nella selezione del PCI Slot"</formula>
    </cfRule>
  </conditionalFormatting>
  <conditionalFormatting sqref="N77:O79 Q77:Q80">
    <cfRule type="expression" dxfId="275" priority="113">
      <formula>$N$75=""</formula>
    </cfRule>
  </conditionalFormatting>
  <conditionalFormatting sqref="O99">
    <cfRule type="expression" dxfId="274" priority="112">
      <formula>$N99="ERRORE nella selezione del PCI Slot"</formula>
    </cfRule>
  </conditionalFormatting>
  <conditionalFormatting sqref="O84">
    <cfRule type="expression" dxfId="273" priority="111">
      <formula>$N84="ERRORE nella selezione del PCI Slot"</formula>
    </cfRule>
  </conditionalFormatting>
  <conditionalFormatting sqref="O87">
    <cfRule type="expression" dxfId="272" priority="110">
      <formula>$N87="ERRORE nella selezione del PCI Slot"</formula>
    </cfRule>
  </conditionalFormatting>
  <conditionalFormatting sqref="K59:L59">
    <cfRule type="expression" dxfId="271" priority="109">
      <formula>$V$13="nVME"</formula>
    </cfRule>
  </conditionalFormatting>
  <conditionalFormatting sqref="I73 K73 N73">
    <cfRule type="expression" dxfId="270" priority="108">
      <formula>IF($L$73&lt;&gt;"",TRUE,FALSE)</formula>
    </cfRule>
  </conditionalFormatting>
  <conditionalFormatting sqref="L34:L35">
    <cfRule type="expression" dxfId="269" priority="107">
      <formula>$L$33=0</formula>
    </cfRule>
  </conditionalFormatting>
  <conditionalFormatting sqref="L56">
    <cfRule type="expression" dxfId="268" priority="106">
      <formula>$L$56&lt;2</formula>
    </cfRule>
  </conditionalFormatting>
  <conditionalFormatting sqref="L63">
    <cfRule type="cellIs" dxfId="267" priority="105" operator="lessThan">
      <formula>0</formula>
    </cfRule>
  </conditionalFormatting>
  <conditionalFormatting sqref="K29:L30 I29:I30">
    <cfRule type="expression" dxfId="266" priority="104">
      <formula>IF($L$33&gt;0,TRUE,FALSE)</formula>
    </cfRule>
  </conditionalFormatting>
  <conditionalFormatting sqref="K33:L34 I33:I34">
    <cfRule type="expression" dxfId="265" priority="103">
      <formula>IF($L$29&gt;0,TRUE,FALSE)</formula>
    </cfRule>
  </conditionalFormatting>
  <conditionalFormatting sqref="I108 I111">
    <cfRule type="expression" dxfId="264" priority="102">
      <formula>IF(AND($L$108=1,$L$22=0),TRUE,FALSE)</formula>
    </cfRule>
  </conditionalFormatting>
  <conditionalFormatting sqref="K108:L108">
    <cfRule type="expression" dxfId="263" priority="101">
      <formula>IF(AND($L$108=1,$L$22=0),TRUE,FALSE)</formula>
    </cfRule>
  </conditionalFormatting>
  <conditionalFormatting sqref="K111:L111">
    <cfRule type="expression" dxfId="262" priority="100">
      <formula>IF(AND($L$111=1,$L$22=0),TRUE,FALSE)</formula>
    </cfRule>
  </conditionalFormatting>
  <conditionalFormatting sqref="K114:L114">
    <cfRule type="expression" dxfId="261" priority="99">
      <formula>IF(AND($L$114=1,$L$22=0),TRUE,FALSE)</formula>
    </cfRule>
  </conditionalFormatting>
  <conditionalFormatting sqref="K117">
    <cfRule type="expression" dxfId="260" priority="98">
      <formula>IF(AND($L$117=1,$L$22=0),TRUE,FALSE)</formula>
    </cfRule>
  </conditionalFormatting>
  <conditionalFormatting sqref="K120:L120">
    <cfRule type="expression" dxfId="259" priority="97">
      <formula>IF(AND($L$120=1,$L$22=0),TRUE,FALSE)</formula>
    </cfRule>
  </conditionalFormatting>
  <conditionalFormatting sqref="I63">
    <cfRule type="expression" dxfId="258" priority="96">
      <formula>$I$63="▲ Per Selezionare dischi nVME selezionare Chassis nVME o vSAN ▲"</formula>
    </cfRule>
  </conditionalFormatting>
  <conditionalFormatting sqref="I14">
    <cfRule type="expression" dxfId="257" priority="95">
      <formula>$I$14="▲ Per Selezionare dischi nVME selezionare Chassis nVME o vSAN ▲"</formula>
    </cfRule>
  </conditionalFormatting>
  <conditionalFormatting sqref="N4">
    <cfRule type="expression" dxfId="256" priority="93">
      <formula>IF($M$4&lt;$M$6,TRUE,FALSE)</formula>
    </cfRule>
    <cfRule type="expression" dxfId="255" priority="94">
      <formula>IF($M$4&gt;$M$6,TRUE,FALSE)</formula>
    </cfRule>
  </conditionalFormatting>
  <conditionalFormatting sqref="N6">
    <cfRule type="expression" dxfId="254" priority="91">
      <formula>IF($M$4&lt;$M$6,TRUE,FALSE)</formula>
    </cfRule>
    <cfRule type="expression" dxfId="253" priority="92">
      <formula>IF($M$4&gt;$M$6,TRUE,FALSE)</formula>
    </cfRule>
  </conditionalFormatting>
  <conditionalFormatting sqref="K87 N87">
    <cfRule type="expression" dxfId="252" priority="86">
      <formula>IF($S$87&gt;0,TRUE,FALSE)</formula>
    </cfRule>
  </conditionalFormatting>
  <conditionalFormatting sqref="L87">
    <cfRule type="expression" dxfId="251" priority="85">
      <formula>IF($S$87&gt;0,TRUE,FALSE)</formula>
    </cfRule>
  </conditionalFormatting>
  <conditionalFormatting sqref="O90">
    <cfRule type="expression" dxfId="250" priority="89">
      <formula>$N90="ERRORE nella selezione del PCI Slot"</formula>
    </cfRule>
  </conditionalFormatting>
  <conditionalFormatting sqref="I90 K90 N90">
    <cfRule type="expression" dxfId="249" priority="88">
      <formula>IF($S$90&gt;0,TRUE,FALSE)</formula>
    </cfRule>
  </conditionalFormatting>
  <conditionalFormatting sqref="L90">
    <cfRule type="expression" dxfId="248" priority="81">
      <formula>IF($S$90&gt;0,TRUE,FALSE)</formula>
    </cfRule>
  </conditionalFormatting>
  <conditionalFormatting sqref="O93">
    <cfRule type="expression" dxfId="247" priority="87">
      <formula>$N93="ERRORE nella selezione del PCI Slot"</formula>
    </cfRule>
  </conditionalFormatting>
  <conditionalFormatting sqref="L93">
    <cfRule type="expression" dxfId="246" priority="83">
      <formula>IF($S$93&gt;0,TRUE,FALSE)</formula>
    </cfRule>
  </conditionalFormatting>
  <conditionalFormatting sqref="O102">
    <cfRule type="expression" dxfId="245" priority="84">
      <formula>$N102="ERRORE nella selezione del PCI Slot"</formula>
    </cfRule>
  </conditionalFormatting>
  <conditionalFormatting sqref="L102">
    <cfRule type="expression" dxfId="244" priority="90">
      <formula>IF($S$102&gt;0,TRUE,FALSE)</formula>
    </cfRule>
  </conditionalFormatting>
  <conditionalFormatting sqref="K93 N93">
    <cfRule type="expression" dxfId="243" priority="82">
      <formula>IF($S$93&gt;0,TRUE,FALSE)</formula>
    </cfRule>
  </conditionalFormatting>
  <conditionalFormatting sqref="K102 N102">
    <cfRule type="expression" dxfId="242" priority="80">
      <formula>IF($S$102&gt;0,TRUE,FALSE)</formula>
    </cfRule>
  </conditionalFormatting>
  <conditionalFormatting sqref="I108 K108 N108">
    <cfRule type="expression" dxfId="241" priority="79">
      <formula>IF($S$108&gt;0,TRUE,FALSE)</formula>
    </cfRule>
  </conditionalFormatting>
  <conditionalFormatting sqref="L108">
    <cfRule type="expression" dxfId="240" priority="78">
      <formula>IF($S$108&gt;0,TRUE,FALSE)</formula>
    </cfRule>
  </conditionalFormatting>
  <conditionalFormatting sqref="I111 K111 N111">
    <cfRule type="expression" dxfId="239" priority="77">
      <formula>IF($S$111&gt;0,TRUE,FALSE)</formula>
    </cfRule>
  </conditionalFormatting>
  <conditionalFormatting sqref="L111">
    <cfRule type="expression" dxfId="238" priority="76">
      <formula>IF($S$111&gt;0,TRUE,FALSE)</formula>
    </cfRule>
  </conditionalFormatting>
  <conditionalFormatting sqref="K114 N114">
    <cfRule type="expression" dxfId="237" priority="75">
      <formula>IF($S$114&gt;0,TRUE,FALSE)</formula>
    </cfRule>
  </conditionalFormatting>
  <conditionalFormatting sqref="L114">
    <cfRule type="expression" dxfId="236" priority="74">
      <formula>IF($S$114&gt;0,TRUE,FALSE)</formula>
    </cfRule>
  </conditionalFormatting>
  <conditionalFormatting sqref="K120 N120">
    <cfRule type="expression" dxfId="235" priority="73">
      <formula>IF($S$120&gt;0,TRUE,FALSE)</formula>
    </cfRule>
  </conditionalFormatting>
  <conditionalFormatting sqref="L120">
    <cfRule type="expression" dxfId="234" priority="72">
      <formula>IF($S$120&gt;0,TRUE,FALSE)</formula>
    </cfRule>
  </conditionalFormatting>
  <conditionalFormatting sqref="K61:L61">
    <cfRule type="expression" dxfId="233" priority="71">
      <formula>$V$13="nVME"</formula>
    </cfRule>
  </conditionalFormatting>
  <conditionalFormatting sqref="L60">
    <cfRule type="expression" dxfId="232" priority="70">
      <formula>IF($L$60&gt;0,TRUE,FALSE)</formula>
    </cfRule>
  </conditionalFormatting>
  <conditionalFormatting sqref="L73">
    <cfRule type="expression" dxfId="231" priority="69">
      <formula>IF($L$73&lt;&gt;"",TRUE,FALSE)</formula>
    </cfRule>
  </conditionalFormatting>
  <conditionalFormatting sqref="L66">
    <cfRule type="expression" dxfId="230" priority="68">
      <formula>IF($L$66&gt;0,TRUE,FALSE)</formula>
    </cfRule>
  </conditionalFormatting>
  <conditionalFormatting sqref="L68">
    <cfRule type="expression" dxfId="229" priority="67">
      <formula>IF($L$68&gt;0,TRUE,FALSE)</formula>
    </cfRule>
  </conditionalFormatting>
  <conditionalFormatting sqref="L70">
    <cfRule type="expression" dxfId="228" priority="66">
      <formula>IF($L$70&gt;0,TRUE,FALSE)</formula>
    </cfRule>
  </conditionalFormatting>
  <conditionalFormatting sqref="N2">
    <cfRule type="expression" dxfId="227" priority="65">
      <formula>IF($N$2&lt;&gt;"",TRUE,FALSE)</formula>
    </cfRule>
  </conditionalFormatting>
  <conditionalFormatting sqref="I7">
    <cfRule type="expression" dxfId="226" priority="63">
      <formula>IF($I$7="Dati Completi",TRUE,FALSE)</formula>
    </cfRule>
    <cfRule type="expression" dxfId="225" priority="64">
      <formula>IF($I$7="Compilare i Dati Necessari all'Ordine per Stampare in PDF o Controllare le Configurazioni",TRUE,FALSE)</formula>
    </cfRule>
  </conditionalFormatting>
  <conditionalFormatting sqref="K40">
    <cfRule type="expression" dxfId="224" priority="61">
      <formula>IF($K$40&lt;&gt;"",TRUE,FALSE)</formula>
    </cfRule>
  </conditionalFormatting>
  <conditionalFormatting sqref="I96 K96:L96 N96">
    <cfRule type="expression" dxfId="223" priority="60">
      <formula>IF(AND($L$96=1,$L$73=1),TRUE,FALSE)</formula>
    </cfRule>
  </conditionalFormatting>
  <conditionalFormatting sqref="I126">
    <cfRule type="expression" dxfId="222" priority="59">
      <formula>IF($S$105&gt;0,TRUE,FALSE)</formula>
    </cfRule>
  </conditionalFormatting>
  <conditionalFormatting sqref="N123">
    <cfRule type="expression" dxfId="221" priority="58">
      <formula>IF($L$108&gt;0,TRUE,FALSE)</formula>
    </cfRule>
  </conditionalFormatting>
  <conditionalFormatting sqref="N126">
    <cfRule type="expression" dxfId="220" priority="57">
      <formula>IF($L$111&gt;0,TRUE,FALSE)</formula>
    </cfRule>
  </conditionalFormatting>
  <conditionalFormatting sqref="I129">
    <cfRule type="expression" dxfId="219" priority="56">
      <formula>IF($S$105&gt;0,TRUE,FALSE)</formula>
    </cfRule>
  </conditionalFormatting>
  <conditionalFormatting sqref="N129">
    <cfRule type="expression" dxfId="218" priority="55">
      <formula>IF($L$111&gt;0,TRUE,FALSE)</formula>
    </cfRule>
  </conditionalFormatting>
  <conditionalFormatting sqref="I73 K73:L73 N73">
    <cfRule type="expression" dxfId="217" priority="62">
      <formula>IF(AND($I$73="No Boss Card",I13="PowerEdge R940 Server (vSAN Ready)"),TRUE,FALSE)</formula>
    </cfRule>
  </conditionalFormatting>
  <conditionalFormatting sqref="L19">
    <cfRule type="expression" dxfId="216" priority="54">
      <formula>IF($L$19&lt;&gt;"",TRUE,FALSE)</formula>
    </cfRule>
  </conditionalFormatting>
  <conditionalFormatting sqref="L41">
    <cfRule type="expression" dxfId="215" priority="53">
      <formula>IF($L$73&lt;&gt;"",TRUE,FALSE)</formula>
    </cfRule>
  </conditionalFormatting>
  <conditionalFormatting sqref="K41:L41 N41">
    <cfRule type="expression" dxfId="214" priority="52">
      <formula>IF(AND($I$73="No Boss Card",K1048554="PowerEdge R940 Server (vSAN Ready)"),TRUE,FALSE)</formula>
    </cfRule>
  </conditionalFormatting>
  <conditionalFormatting sqref="K83:L83">
    <cfRule type="expression" dxfId="213" priority="49">
      <formula>IF($K$83&lt;&gt;"",TRUE,FALSE)</formula>
    </cfRule>
  </conditionalFormatting>
  <conditionalFormatting sqref="K4:K5">
    <cfRule type="expression" dxfId="212" priority="48">
      <formula>IF($K$4&lt;&gt;"",TRUE,FALSE)</formula>
    </cfRule>
  </conditionalFormatting>
  <conditionalFormatting sqref="I41 K41 N41">
    <cfRule type="expression" dxfId="211" priority="47">
      <formula>IF($W$13&lt;&gt;"",TRUE,FALSE)</formula>
    </cfRule>
  </conditionalFormatting>
  <conditionalFormatting sqref="I4:I6">
    <cfRule type="expression" dxfId="210" priority="46">
      <formula>IF($I$4&lt;&gt;"",TRUE,FALSE)</formula>
    </cfRule>
  </conditionalFormatting>
  <conditionalFormatting sqref="I96">
    <cfRule type="expression" dxfId="209" priority="45">
      <formula>IF($I$96="Riservato BOSS Card",TRUE,FALSE)</formula>
    </cfRule>
  </conditionalFormatting>
  <conditionalFormatting sqref="K95:L95">
    <cfRule type="expression" dxfId="208" priority="36">
      <formula>IF($K$95="Slot dedicato a BOSS Card",TRUE,FALSE)</formula>
    </cfRule>
    <cfRule type="expression" dxfId="207" priority="44">
      <formula>IF($K$95&lt;&gt;"",TRUE,FALSE)</formula>
    </cfRule>
  </conditionalFormatting>
  <conditionalFormatting sqref="K117 N117">
    <cfRule type="expression" dxfId="206" priority="43">
      <formula>IF($S$117&gt;0,TRUE,FALSE)</formula>
    </cfRule>
  </conditionalFormatting>
  <conditionalFormatting sqref="I120">
    <cfRule type="expression" dxfId="205" priority="42">
      <formula>IF(AND($L$120=1,$L$22=0),TRUE,FALSE)</formula>
    </cfRule>
  </conditionalFormatting>
  <conditionalFormatting sqref="I120">
    <cfRule type="expression" dxfId="204" priority="41">
      <formula>IF($S$120&gt;0,TRUE,FALSE)</formula>
    </cfRule>
  </conditionalFormatting>
  <conditionalFormatting sqref="L117">
    <cfRule type="expression" dxfId="203" priority="40">
      <formula>IF(AND($L$114=1,$L$22=0),TRUE,FALSE)</formula>
    </cfRule>
  </conditionalFormatting>
  <conditionalFormatting sqref="L117">
    <cfRule type="expression" dxfId="202" priority="39">
      <formula>IF($S$117&gt;0,TRUE,FALSE)</formula>
    </cfRule>
  </conditionalFormatting>
  <conditionalFormatting sqref="L28">
    <cfRule type="expression" dxfId="201" priority="38">
      <formula>IF($L$28&lt;&gt;"",TRUE,FALSE)</formula>
    </cfRule>
  </conditionalFormatting>
  <conditionalFormatting sqref="I22">
    <cfRule type="expression" dxfId="200" priority="35">
      <formula>IF($L$19&lt;&gt;"",TRUE,FALSE)</formula>
    </cfRule>
  </conditionalFormatting>
  <conditionalFormatting sqref="L123">
    <cfRule type="expression" dxfId="199" priority="34">
      <formula>IF($L$123&gt;0,TRUE,FALSE)</formula>
    </cfRule>
  </conditionalFormatting>
  <conditionalFormatting sqref="L126">
    <cfRule type="expression" dxfId="198" priority="33">
      <formula>IF($L$126&gt;0,TRUE,FALSE)</formula>
    </cfRule>
  </conditionalFormatting>
  <conditionalFormatting sqref="L129">
    <cfRule type="expression" dxfId="197" priority="32">
      <formula>IF($L$129&gt;0,TRUE,FALSE)</formula>
    </cfRule>
  </conditionalFormatting>
  <conditionalFormatting sqref="I87">
    <cfRule type="expression" dxfId="196" priority="28">
      <formula>IF($S$93&gt;0,TRUE,FALSE)</formula>
    </cfRule>
  </conditionalFormatting>
  <conditionalFormatting sqref="K86:L86">
    <cfRule type="expression" dxfId="195" priority="26">
      <formula>IF(AND(K86&lt;&gt;"",I87&lt;&gt;"Non utilizzabile in configurazione 2CPU",I87&lt;&gt;""),TRUE,FALSE)</formula>
    </cfRule>
    <cfRule type="expression" dxfId="194" priority="27">
      <formula>IF(K86&lt;&gt;"",TRUE,FALSE)</formula>
    </cfRule>
  </conditionalFormatting>
  <conditionalFormatting sqref="O105">
    <cfRule type="expression" dxfId="193" priority="24">
      <formula>$N105="ERRORE nella selezione del PCI Slot"</formula>
    </cfRule>
  </conditionalFormatting>
  <conditionalFormatting sqref="L105">
    <cfRule type="expression" dxfId="192" priority="25">
      <formula>IF($S$102&gt;0,TRUE,FALSE)</formula>
    </cfRule>
  </conditionalFormatting>
  <conditionalFormatting sqref="K105 N105">
    <cfRule type="expression" dxfId="191" priority="23">
      <formula>IF($S$102&gt;0,TRUE,FALSE)</formula>
    </cfRule>
  </conditionalFormatting>
  <conditionalFormatting sqref="K104:L104">
    <cfRule type="expression" dxfId="190" priority="21">
      <formula>IF($K$104&lt;&gt;"",TRUE,FALSE)</formula>
    </cfRule>
    <cfRule type="expression" dxfId="189" priority="22">
      <formula>IF(AND($K$104&lt;&gt;"",$I$105&lt;&gt;"Non utilizzabile in configurazione 4CPU"),TRUE,FALSE)</formula>
    </cfRule>
  </conditionalFormatting>
  <conditionalFormatting sqref="I105">
    <cfRule type="expression" dxfId="188" priority="20">
      <formula>IF($S$93&gt;0,TRUE,FALSE)</formula>
    </cfRule>
  </conditionalFormatting>
  <conditionalFormatting sqref="K113:L113">
    <cfRule type="expression" dxfId="187" priority="18">
      <formula>IF($K$113&lt;&gt;"",TRUE,FALSE)</formula>
    </cfRule>
    <cfRule type="expression" dxfId="186" priority="19">
      <formula>IF(AND($K$113&lt;&gt;"",$I$114&lt;&gt;"Non utilizzabile in configurazione 4CPU"),TRUE,FALSE)</formula>
    </cfRule>
  </conditionalFormatting>
  <conditionalFormatting sqref="K116:L116">
    <cfRule type="expression" dxfId="185" priority="16">
      <formula>IF($K$116&lt;&gt;"",TRUE,FALSE)</formula>
    </cfRule>
    <cfRule type="expression" dxfId="184" priority="17">
      <formula>IF(AND($K$116&lt;&gt;"",$I$117&lt;&gt;"Non utilizzabile in configurazione 4CPU"),TRUE,FALSE)</formula>
    </cfRule>
  </conditionalFormatting>
  <conditionalFormatting sqref="K92:L92">
    <cfRule type="expression" dxfId="183" priority="14">
      <formula>IF(AND(K92&lt;&gt;"",I93&lt;&gt;"Non utilizzabile in configurazione 2CPU",I93&lt;&gt;""),TRUE,FALSE)</formula>
    </cfRule>
    <cfRule type="expression" dxfId="182" priority="15">
      <formula>IF(K92&lt;&gt;"",TRUE,FALSE)</formula>
    </cfRule>
  </conditionalFormatting>
  <conditionalFormatting sqref="K101:L101">
    <cfRule type="expression" dxfId="181" priority="12">
      <formula>IF(AND(K101&lt;&gt;"",I102&lt;&gt;"Non utilizzabile in configurazione 2CPU",I102&lt;&gt;""),TRUE,FALSE)</formula>
    </cfRule>
    <cfRule type="expression" dxfId="180" priority="13">
      <formula>IF(K101&lt;&gt;"",TRUE,FALSE)</formula>
    </cfRule>
  </conditionalFormatting>
  <conditionalFormatting sqref="I114">
    <cfRule type="expression" dxfId="179" priority="11">
      <formula>IF($S$93&gt;0,TRUE,FALSE)</formula>
    </cfRule>
  </conditionalFormatting>
  <conditionalFormatting sqref="I117">
    <cfRule type="expression" dxfId="178" priority="10">
      <formula>IF($S$93&gt;0,TRUE,FALSE)</formula>
    </cfRule>
  </conditionalFormatting>
  <conditionalFormatting sqref="I93">
    <cfRule type="expression" dxfId="177" priority="9">
      <formula>IF($S$93&gt;0,TRUE,FALSE)</formula>
    </cfRule>
  </conditionalFormatting>
  <conditionalFormatting sqref="I102">
    <cfRule type="expression" dxfId="176" priority="8">
      <formula>IF($S$93&gt;0,TRUE,FALSE)</formula>
    </cfRule>
  </conditionalFormatting>
  <conditionalFormatting sqref="H104:H108">
    <cfRule type="expression" dxfId="175" priority="7">
      <formula>IF($H$104&lt;&gt;"",TRUE,FALSE)</formula>
    </cfRule>
  </conditionalFormatting>
  <conditionalFormatting sqref="I25:I26 L25:L26">
    <cfRule type="expression" dxfId="174" priority="6">
      <formula>IF($L$24&lt;&gt;"",TRUE,FALSE)</formula>
    </cfRule>
  </conditionalFormatting>
  <conditionalFormatting sqref="I25">
    <cfRule type="expression" dxfId="173" priority="5">
      <formula>IF($L$26&gt;0,TRUE,FALSE)</formula>
    </cfRule>
  </conditionalFormatting>
  <conditionalFormatting sqref="I26">
    <cfRule type="expression" dxfId="172" priority="4">
      <formula>IF($L$25&gt;0,TRUE,FALSE)</formula>
    </cfRule>
  </conditionalFormatting>
  <conditionalFormatting sqref="L24">
    <cfRule type="expression" dxfId="171" priority="3">
      <formula>IF($L$24&lt;&gt;"",TRUE,FALSE)</formula>
    </cfRule>
  </conditionalFormatting>
  <conditionalFormatting sqref="I16 K16 N16">
    <cfRule type="expression" dxfId="170" priority="2">
      <formula>IF($S$16&gt;0,TRUE,FALSE)</formula>
    </cfRule>
  </conditionalFormatting>
  <conditionalFormatting sqref="L16">
    <cfRule type="expression" dxfId="169" priority="1">
      <formula>IF($S$16&gt;0,TRUE,FALSE)</formula>
    </cfRule>
  </conditionalFormatting>
  <dataValidations count="1">
    <dataValidation allowBlank="1" showErrorMessage="1" sqref="I30 I34:I35 I37:I38 I84 I62:I63 I14 I41 I73" xr:uid="{A8A8773E-80B1-4376-BA09-C616016D6EC5}"/>
  </dataValidations>
  <hyperlinks>
    <hyperlink ref="K6:K7" r:id="rId1" display="Guida alla Convenzione" xr:uid="{AF5B7FF6-0210-4B60-B61E-68A18FD83D67}"/>
    <hyperlink ref="I63" location="Lotto6_R940_1!J13" display="Lotto6_R940_1!J13" xr:uid="{2FB58866-3F77-46E8-9678-DDBBC7561E56}"/>
  </hyperlinks>
  <pageMargins left="0.7" right="0.7" top="0.75" bottom="0.75" header="0.3" footer="0.3"/>
  <pageSetup paperSize="9" scale="45" fitToHeight="0" orientation="portrait" r:id="rId2"/>
  <rowBreaks count="1" manualBreakCount="1">
    <brk id="80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xr:uid="{778C55FB-02A3-4E9F-AA39-4E8D80FEECF1}">
          <x14:formula1>
            <xm:f>ConfTS4L6!$A$132:$A$134</xm:f>
          </x14:formula1>
          <xm:sqref>I135</xm:sqref>
        </x14:dataValidation>
        <x14:dataValidation type="list" allowBlank="1" showErrorMessage="1" xr:uid="{197BC1BA-8523-42C1-ACB8-1A7C5849A4E3}">
          <x14:formula1>
            <xm:f>ConfTS4L6!$A$144:$A$150</xm:f>
          </x14:formula1>
          <xm:sqref>I99</xm:sqref>
        </x14:dataValidation>
        <x14:dataValidation type="list" allowBlank="1" showErrorMessage="1" xr:uid="{343F7FE3-62A9-4E56-95C3-451B24F1FAC1}">
          <x14:formula1>
            <xm:f>ConfTS4L6!$A$19:$A$20</xm:f>
          </x14:formula1>
          <xm:sqref>I22</xm:sqref>
        </x14:dataValidation>
        <x14:dataValidation type="list" allowBlank="1" showInputMessage="1" showErrorMessage="1" xr:uid="{81E93C56-D360-488A-B618-2B5576D5FA72}">
          <x14:formula1>
            <xm:f>IF($L$22=1,ConfTS4L6!$E$199:$E$202,ConfTS4L6!$D$199:$D$202)</xm:f>
          </x14:formula1>
          <xm:sqref>L30</xm:sqref>
        </x14:dataValidation>
        <x14:dataValidation type="list" allowBlank="1" showErrorMessage="1" xr:uid="{D84D332E-517E-475B-A8DD-3EED6C61289C}">
          <x14:formula1>
            <xm:f>IF($I$29&lt;&gt;"No Operating System",ConfTS4L6!$A$85,ConfTS4L6!$A$85:$A$86)</xm:f>
          </x14:formula1>
          <xm:sqref>I33</xm:sqref>
        </x14:dataValidation>
        <x14:dataValidation type="list" allowBlank="1" showErrorMessage="1" xr:uid="{F8D78872-5539-45B3-865B-6F0E0E867F36}">
          <x14:formula1>
            <xm:f>IF($I$33&lt;&gt;"No Operating System",ConfTS4L6!$A$79,ConfTS4L6!$A$79:$A$81)</xm:f>
          </x14:formula1>
          <xm:sqref>I29</xm:sqref>
        </x14:dataValidation>
        <x14:dataValidation type="list" allowBlank="1" showErrorMessage="1" xr:uid="{DC557B5F-2CE1-451F-ACE0-9C5A0D0A0179}">
          <x14:formula1>
            <xm:f>ConfTS4L6!$A$128:$A$129</xm:f>
          </x14:formula1>
          <xm:sqref>I132</xm:sqref>
        </x14:dataValidation>
        <x14:dataValidation type="list" allowBlank="1" showErrorMessage="1" xr:uid="{172D5EA0-4C00-4B40-8FDD-07FBA319DB04}">
          <x14:formula1>
            <xm:f>IF(W13="",ConfTS4L6!$A$50,IF(W13="vsan",ConfTS4L6!$A$50,IF(AND($W$13="vsan64GB",L22=0),ConfTS4L6!$A$47:$A$48,IF(AND($W$13="vsan64GB",$L$22=1),ConfTS4L6!$A$51,IF(W13="Boss3TB",ConfTS4L6!$A$52,"")))))</xm:f>
          </x14:formula1>
          <xm:sqref>I26</xm:sqref>
        </x14:dataValidation>
        <x14:dataValidation type="list" allowBlank="1" showErrorMessage="1" xr:uid="{2C5A567C-6DAF-46CB-B13A-2917B5D677E3}">
          <x14:formula1>
            <xm:f>ConfTS4L6!$A$11:$A$15</xm:f>
          </x14:formula1>
          <xm:sqref>I13</xm:sqref>
        </x14:dataValidation>
        <x14:dataValidation type="list" allowBlank="1" showErrorMessage="1" xr:uid="{C31929CE-57CE-4021-A5BA-5FC97AABF48E}">
          <x14:formula1>
            <xm:f>IF($W$13="vsan64GB",ConfTS4L6!$A$23,IF($W$13="Boss3TB",ConfTS4L6!$A$23,IF(AND($W$13="vsan",$L$22=0),ConfTS4L6!$A$40:$A$41,IF(AND($W$13="vsan",$L$22&lt;&gt;""),ConfTS4L6!$A$43:$A$44,IF($L$22=1,ConfTS4L6!$A$57:$A$65,ConfTS4L6!$A$24:$A$28)))))</xm:f>
          </x14:formula1>
          <xm:sqref>I25</xm:sqref>
        </x14:dataValidation>
        <x14:dataValidation type="list" allowBlank="1" showErrorMessage="1" xr:uid="{8092340D-3B24-4B5D-8C47-D129F4C02796}">
          <x14:formula1>
            <xm:f>IF($I$22="No Additional Processor",ConfTS4L6!$A$191:$A$192,IF($I$22&lt;&gt;"No Additional Processor",ConfTS4L6!$A$162:$A$163))</xm:f>
          </x14:formula1>
          <xm:sqref>I105 I117 I114</xm:sqref>
        </x14:dataValidation>
        <x14:dataValidation type="list" allowBlank="1" showErrorMessage="1" xr:uid="{CD781968-7602-46D7-881D-88B4C154BCD9}">
          <x14:formula1>
            <xm:f>ConfTS4L6!$A$144:$A$157</xm:f>
          </x14:formula1>
          <xm:sqref>I90</xm:sqref>
        </x14:dataValidation>
        <x14:dataValidation type="list" allowBlank="1" showErrorMessage="1" xr:uid="{4675DAB6-AC50-40C0-8B15-BCA29A7C8D75}">
          <x14:formula1>
            <xm:f>IF($L$73=1,ConfTS4L6!$A$159,ConfTS4L6!$A$144:$A$150)</xm:f>
          </x14:formula1>
          <xm:sqref>I96</xm:sqref>
        </x14:dataValidation>
        <x14:dataValidation type="list" allowBlank="1" showErrorMessage="1" xr:uid="{101348EB-0984-4A53-8E0B-14E2C2C04D79}">
          <x14:formula1>
            <xm:f>IF($I$22="No Additional Processor",ConfTS4L6!$A$191:$A$192,ConfTS4L6!$A$144:$A$157)</xm:f>
          </x14:formula1>
          <xm:sqref>I111 I120 I108</xm:sqref>
        </x14:dataValidation>
        <x14:dataValidation type="list" allowBlank="1" showErrorMessage="1" xr:uid="{FA5AE22F-E952-4D6F-8A18-468375F1968A}">
          <x14:formula1>
            <xm:f>IF($W$14="GP1",ConfTS4L6!$A$161,IF($V$13="NVMe1",ConfTS4L6!$A$160:$A$161,IF(AND($W$13="vsan64GB",$I$22="No Additional Processor"),ConfTS4L6!$A$160:$A$161,IF(AND($W$13="vsan",$I$22="No Additional Processor"),ConfTS4L6!$A$160:$A$161,ConfTS4L6!$A$144:$A$157))))</xm:f>
          </x14:formula1>
          <xm:sqref>I87 I93 I102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82F4-1A30-4EB7-9BD9-F9E6F3390560}">
  <sheetPr codeName="Foglio3">
    <tabColor theme="0" tint="-0.34998626667073579"/>
    <pageSetUpPr fitToPage="1"/>
  </sheetPr>
  <dimension ref="A1:XFB156"/>
  <sheetViews>
    <sheetView zoomScaleNormal="100" workbookViewId="0">
      <pane ySplit="9" topLeftCell="A10" activePane="bottomLeft" state="frozen"/>
      <selection activeCell="L9" sqref="L9"/>
      <selection pane="bottomLeft" activeCell="L127" sqref="L127"/>
    </sheetView>
  </sheetViews>
  <sheetFormatPr defaultColWidth="0" defaultRowHeight="15" zeroHeight="1" x14ac:dyDescent="0.25"/>
  <cols>
    <col min="1" max="5" width="9.140625" style="7" customWidth="1"/>
    <col min="6" max="6" width="0.5703125" style="7" customWidth="1"/>
    <col min="7" max="7" width="4.5703125" style="7" customWidth="1"/>
    <col min="8" max="8" width="28.140625" style="7" customWidth="1"/>
    <col min="9" max="9" width="61.28515625" style="7" customWidth="1"/>
    <col min="10" max="10" width="5.5703125" style="7" customWidth="1"/>
    <col min="11" max="11" width="19.7109375" style="16" customWidth="1"/>
    <col min="12" max="12" width="33.140625" style="34" customWidth="1"/>
    <col min="13" max="13" width="4.85546875" style="16" customWidth="1"/>
    <col min="14" max="14" width="25.140625" style="16" customWidth="1"/>
    <col min="15" max="15" width="6.5703125" style="16" customWidth="1"/>
    <col min="16" max="16" width="5.28515625" style="183" customWidth="1"/>
    <col min="17" max="17" width="9.140625" style="16" hidden="1"/>
    <col min="18" max="18" width="11.42578125" style="184" hidden="1"/>
    <col min="19" max="19" width="10.42578125" style="16" hidden="1"/>
    <col min="20" max="20" width="12" style="16" hidden="1"/>
    <col min="21" max="22" width="9.140625" style="7" hidden="1"/>
    <col min="23" max="23" width="9.28515625" style="7" hidden="1"/>
    <col min="24" max="24" width="11.42578125" style="7" hidden="1"/>
    <col min="25" max="16382" width="0" style="7" hidden="1"/>
    <col min="16383" max="16384" width="9.140625" style="7" hidden="1"/>
  </cols>
  <sheetData>
    <row r="1" spans="1:40" ht="15.75" thickBot="1" x14ac:dyDescent="0.3">
      <c r="A1" s="88"/>
      <c r="B1" s="88"/>
      <c r="C1" s="88"/>
      <c r="D1" s="88"/>
      <c r="E1" s="88"/>
      <c r="F1" s="88"/>
      <c r="G1" s="2"/>
      <c r="H1" s="14"/>
      <c r="I1" s="14"/>
      <c r="J1" s="14"/>
      <c r="K1" s="14"/>
      <c r="L1" s="14"/>
      <c r="M1" s="14"/>
      <c r="N1" s="14"/>
      <c r="O1" s="14"/>
      <c r="P1" s="14"/>
      <c r="R1" s="21"/>
    </row>
    <row r="2" spans="1:40" ht="29.25" customHeight="1" x14ac:dyDescent="0.25">
      <c r="A2" s="88"/>
      <c r="B2" s="88"/>
      <c r="C2" s="88"/>
      <c r="D2" s="88"/>
      <c r="E2" s="88"/>
      <c r="F2" s="88"/>
      <c r="G2" s="2"/>
      <c r="H2" s="3"/>
      <c r="I2" s="297" t="s">
        <v>597</v>
      </c>
      <c r="J2" s="4"/>
      <c r="K2" s="4" t="str">
        <f>IF(U105&gt;1,"ERRORE NELLA CONFIGURAZIONE","")</f>
        <v/>
      </c>
      <c r="L2" s="4"/>
      <c r="M2" s="9"/>
      <c r="N2" s="226" t="str">
        <f>IF(N6&lt;0,"Superata Quota 20%","")</f>
        <v/>
      </c>
      <c r="O2" s="10"/>
      <c r="P2" s="14"/>
      <c r="Q2" s="11"/>
      <c r="R2" s="15"/>
      <c r="S2" s="11"/>
      <c r="T2" s="11"/>
    </row>
    <row r="3" spans="1:40" ht="17.25" customHeight="1" thickBot="1" x14ac:dyDescent="0.3">
      <c r="A3" s="88"/>
      <c r="B3" s="88"/>
      <c r="C3" s="88"/>
      <c r="D3" s="88"/>
      <c r="E3" s="88"/>
      <c r="F3" s="88"/>
      <c r="G3" s="2"/>
      <c r="H3" s="5"/>
      <c r="I3" s="298"/>
      <c r="J3" s="2"/>
      <c r="K3" s="2"/>
      <c r="L3" s="2"/>
      <c r="M3" s="11"/>
      <c r="N3" s="89" t="s">
        <v>509</v>
      </c>
      <c r="O3" s="12"/>
      <c r="P3" s="14"/>
      <c r="Q3" s="11"/>
      <c r="R3" s="15"/>
      <c r="S3" s="34" t="s">
        <v>589</v>
      </c>
      <c r="T3" s="34" t="s">
        <v>590</v>
      </c>
      <c r="U3" s="243" t="s">
        <v>591</v>
      </c>
      <c r="V3" s="243" t="s">
        <v>592</v>
      </c>
      <c r="W3" s="243" t="s">
        <v>593</v>
      </c>
      <c r="X3" s="243" t="s">
        <v>594</v>
      </c>
    </row>
    <row r="4" spans="1:40" ht="14.25" customHeight="1" x14ac:dyDescent="0.25">
      <c r="A4" s="88"/>
      <c r="B4" s="88"/>
      <c r="C4" s="88"/>
      <c r="D4" s="88"/>
      <c r="E4" s="88"/>
      <c r="F4" s="88"/>
      <c r="G4" s="2"/>
      <c r="H4" s="5"/>
      <c r="I4" s="296" t="str">
        <f>IF(W13="vsan","Selezionando la soluzione vSAN si accetta la sostituzione del controller 745 con il HBA355, comprensivo di BOSS Card Certificati per vSAN",IF(W13="v2tb","Selezionando la soluzione vSAN si accetta la sostituzione del controller 745 con il HBA355, comprensivo di BOSS Card Certificati per vSAN",""))</f>
        <v/>
      </c>
      <c r="J4" s="2"/>
      <c r="K4" s="306" t="str">
        <f>IF(X4&gt;1,"Errori nella Configurazione",IF(S4&gt;0,"Errore nella Selezione della CPU",IF(T4&gt;0,"Errore Nella Selezione della RAM",IF(U4&gt;0,"Errore Nella selezione dello Chassis per Dischi nVME",IF(V4&gt;0,"Errore nella Selezione Slot PCI",IF(W4&gt;0,"Errore nella Selezione Licenze Windows",""))))))</f>
        <v/>
      </c>
      <c r="L4" s="230" t="s">
        <v>508</v>
      </c>
      <c r="M4" s="11"/>
      <c r="N4" s="221">
        <f>Riepilogo_Ordine!K140</f>
        <v>0</v>
      </c>
      <c r="O4" s="12"/>
      <c r="P4" s="14"/>
      <c r="Q4" s="11"/>
      <c r="R4" s="15"/>
      <c r="S4" s="34">
        <f>IF(L19&lt;&gt;"",1,0)</f>
        <v>0</v>
      </c>
      <c r="T4" s="34">
        <f>IF(L24&lt;&gt;"",1,0)</f>
        <v>0</v>
      </c>
      <c r="U4" s="243">
        <f>IF(I14&lt;&gt;"",1,0)</f>
        <v>0</v>
      </c>
      <c r="V4" s="243">
        <f>IF(K83&lt;&gt;"",1,0)</f>
        <v>0</v>
      </c>
      <c r="W4" s="243">
        <f>IF(L27&lt;&gt;"",1,0)</f>
        <v>0</v>
      </c>
      <c r="X4" s="243">
        <f>SUM(S4:W4)</f>
        <v>0</v>
      </c>
    </row>
    <row r="5" spans="1:40" ht="16.5" customHeight="1" x14ac:dyDescent="0.25">
      <c r="A5" s="88"/>
      <c r="B5" s="88"/>
      <c r="C5" s="88"/>
      <c r="D5" s="88"/>
      <c r="E5" s="88"/>
      <c r="F5" s="88"/>
      <c r="G5" s="2"/>
      <c r="H5" s="5"/>
      <c r="I5" s="296"/>
      <c r="J5" s="2"/>
      <c r="K5" s="307"/>
      <c r="L5" s="220">
        <f>Altre_Opzioni!H3</f>
        <v>0</v>
      </c>
      <c r="M5" s="14"/>
      <c r="N5" s="89" t="s">
        <v>596</v>
      </c>
      <c r="O5" s="12"/>
      <c r="P5" s="14"/>
      <c r="Q5" s="11"/>
      <c r="R5" s="15"/>
      <c r="S5" s="11"/>
      <c r="T5" s="11"/>
    </row>
    <row r="6" spans="1:40" ht="16.5" customHeight="1" x14ac:dyDescent="0.25">
      <c r="A6" s="88"/>
      <c r="B6" s="88"/>
      <c r="C6" s="88"/>
      <c r="D6" s="88"/>
      <c r="E6" s="88"/>
      <c r="F6" s="88"/>
      <c r="G6" s="2"/>
      <c r="H6" s="5"/>
      <c r="I6" s="296"/>
      <c r="J6" s="2"/>
      <c r="K6" s="302" t="s">
        <v>1</v>
      </c>
      <c r="L6" s="96" t="s">
        <v>2</v>
      </c>
      <c r="M6" s="14"/>
      <c r="N6" s="221">
        <f>Riepilogo_Ordine!G141</f>
        <v>0</v>
      </c>
      <c r="O6" s="12"/>
      <c r="P6" s="14"/>
      <c r="Q6" s="11"/>
      <c r="R6" s="15"/>
      <c r="S6" s="11"/>
      <c r="T6" s="11"/>
    </row>
    <row r="7" spans="1:40" ht="30.75" thickBot="1" x14ac:dyDescent="0.3">
      <c r="A7" s="88"/>
      <c r="B7" s="88"/>
      <c r="C7" s="88"/>
      <c r="D7" s="88"/>
      <c r="E7" s="88"/>
      <c r="F7" s="88"/>
      <c r="G7" s="2"/>
      <c r="H7" s="5"/>
      <c r="I7" s="282" t="str">
        <f>IF(Riepilogo_Ordine!Q3&gt;0,"Compilare i Dati Necessari all'Ordine per Stampare in PDF o Controllare le Configurazioni","Dati Completi")</f>
        <v>Compilare i Dati Necessari all'Ordine per Stampare in PDF o Controllare le Configurazioni</v>
      </c>
      <c r="J7" s="2"/>
      <c r="K7" s="303"/>
      <c r="L7" s="171">
        <f>$L$140</f>
        <v>0</v>
      </c>
      <c r="M7" s="14"/>
      <c r="N7" s="241" t="s">
        <v>586</v>
      </c>
      <c r="O7" s="115"/>
      <c r="P7" s="14"/>
      <c r="Q7" s="15"/>
      <c r="R7" s="15"/>
      <c r="S7" s="11" t="str" cm="1">
        <f t="array" ref="S7">IF(AND($W$13="vsan64GB",L22=0),ConfTS4L6!$A$47:$A$48,IF(AND($W$13="vsan64GB",$L$22=1),ConfTS4L6!$A$51:$A$52,""))</f>
        <v/>
      </c>
      <c r="T7" s="11"/>
    </row>
    <row r="8" spans="1:40" ht="26.25" customHeight="1" thickBot="1" x14ac:dyDescent="0.3">
      <c r="A8" s="88"/>
      <c r="B8" s="88"/>
      <c r="C8" s="88"/>
      <c r="D8" s="88"/>
      <c r="E8" s="88"/>
      <c r="F8" s="88"/>
      <c r="G8" s="2"/>
      <c r="H8" s="5"/>
      <c r="I8" s="242" t="s">
        <v>3</v>
      </c>
      <c r="J8" s="131"/>
      <c r="K8" s="79" t="s">
        <v>4</v>
      </c>
      <c r="L8" s="246">
        <v>0</v>
      </c>
      <c r="M8" s="14"/>
      <c r="N8" s="171">
        <f>Riepilogo_Ordine!K141</f>
        <v>0</v>
      </c>
      <c r="O8" s="98"/>
      <c r="P8" s="14"/>
      <c r="Q8" s="8"/>
      <c r="R8" s="15"/>
      <c r="S8" s="11"/>
      <c r="T8" s="11"/>
    </row>
    <row r="9" spans="1:40" s="182" customFormat="1" ht="7.5" customHeight="1" thickBot="1" x14ac:dyDescent="0.25">
      <c r="A9" s="88"/>
      <c r="B9" s="88"/>
      <c r="C9" s="88"/>
      <c r="D9" s="88"/>
      <c r="E9" s="88"/>
      <c r="F9" s="88"/>
      <c r="G9" s="2"/>
      <c r="H9" s="116"/>
      <c r="I9" s="117"/>
      <c r="J9" s="117"/>
      <c r="K9" s="117"/>
      <c r="L9" s="117"/>
      <c r="M9" s="117"/>
      <c r="N9" s="117"/>
      <c r="O9" s="118"/>
      <c r="P9" s="1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7"/>
    </row>
    <row r="10" spans="1:40" ht="234.75" customHeight="1" x14ac:dyDescent="0.25">
      <c r="A10" s="88"/>
      <c r="B10" s="88"/>
      <c r="C10" s="88"/>
      <c r="D10" s="88"/>
      <c r="E10" s="88"/>
      <c r="F10" s="88"/>
      <c r="G10" s="2"/>
      <c r="H10" s="5"/>
      <c r="I10"/>
      <c r="J10" s="2"/>
      <c r="K10" s="61"/>
      <c r="L10" s="62"/>
      <c r="M10" s="14"/>
      <c r="N10" s="132"/>
      <c r="O10" s="98"/>
      <c r="P10" s="14"/>
      <c r="Q10" s="8"/>
      <c r="R10" s="15"/>
      <c r="S10" s="11"/>
      <c r="T10" s="11"/>
    </row>
    <row r="11" spans="1:40" x14ac:dyDescent="0.25">
      <c r="A11" s="88"/>
      <c r="B11" s="88"/>
      <c r="C11" s="88"/>
      <c r="D11" s="88"/>
      <c r="E11" s="88"/>
      <c r="F11" s="88"/>
      <c r="G11" s="2"/>
      <c r="H11" s="5"/>
      <c r="J11" s="2"/>
      <c r="K11" s="11"/>
      <c r="L11" s="55"/>
      <c r="M11" s="14"/>
      <c r="N11" s="11"/>
      <c r="O11" s="12"/>
      <c r="P11" s="14"/>
      <c r="Q11" s="11"/>
      <c r="R11" s="15"/>
      <c r="S11" s="11"/>
      <c r="T11" s="11"/>
    </row>
    <row r="12" spans="1:40" x14ac:dyDescent="0.25">
      <c r="A12" s="88"/>
      <c r="B12" s="88"/>
      <c r="C12" s="88"/>
      <c r="D12" s="88"/>
      <c r="E12" s="88"/>
      <c r="F12" s="88"/>
      <c r="G12" s="2"/>
      <c r="H12" s="5"/>
      <c r="I12" s="82" t="s">
        <v>5</v>
      </c>
      <c r="J12" s="305"/>
      <c r="K12" s="11"/>
      <c r="L12" s="55"/>
      <c r="M12" s="14"/>
      <c r="N12" s="14"/>
      <c r="O12" s="99"/>
      <c r="P12" s="14"/>
      <c r="Q12" s="14"/>
      <c r="R12" s="11"/>
      <c r="S12" s="11"/>
      <c r="T12" s="11"/>
      <c r="V12" s="7" t="s">
        <v>6</v>
      </c>
    </row>
    <row r="13" spans="1:40" ht="16.5" customHeight="1" x14ac:dyDescent="0.2">
      <c r="A13" s="88"/>
      <c r="B13" s="88"/>
      <c r="C13" s="88"/>
      <c r="D13" s="88"/>
      <c r="E13" s="88"/>
      <c r="F13" s="88"/>
      <c r="G13" s="2"/>
      <c r="H13" s="5"/>
      <c r="I13" s="80" t="s">
        <v>6</v>
      </c>
      <c r="J13" s="305"/>
      <c r="K13" s="48" t="str">
        <f>IF($L$8&gt;0,VLOOKUP(I13,ConfTS4L6!A3:M7,13,FALSE),"")</f>
        <v/>
      </c>
      <c r="L13" s="18" t="str">
        <f>IF($L$8&gt;0,1,"")</f>
        <v/>
      </c>
      <c r="M13" s="45"/>
      <c r="N13" s="77">
        <f>R13</f>
        <v>5754.51</v>
      </c>
      <c r="O13" s="100"/>
      <c r="P13" s="14"/>
      <c r="Q13" s="45"/>
      <c r="R13" s="97">
        <f>VLOOKUP($I$13,TSL6_ALL,10,FALSE)</f>
        <v>5754.51</v>
      </c>
      <c r="S13" s="42"/>
      <c r="T13" s="172" t="str">
        <f>VLOOKUP($I13,TS4L6_BASE,12,FALSE)</f>
        <v>L6N01</v>
      </c>
      <c r="V13" s="57" t="str">
        <f>IF(AND(I13=ConfTS4L6!A12,L22=0),"nVME1",IF(AND(I13=ConfTS4L6!A12,L22=1),"NVME2",""))</f>
        <v/>
      </c>
      <c r="W13" s="67" t="str">
        <f>IF(I13=ConfTS4L6!A13,"vsan",IF(I13=ConfTS4L6!A15,"Boss3TB",IF(I13=ConfTS4L6!A14,"vsan64GB","")))</f>
        <v/>
      </c>
      <c r="X13" s="46" t="str">
        <f>IF(I13=ConfTS4L6!A15,"Boss3TB","")</f>
        <v/>
      </c>
    </row>
    <row r="14" spans="1:40" ht="20.25" customHeight="1" x14ac:dyDescent="1.1000000000000001">
      <c r="A14" s="88"/>
      <c r="B14" s="88"/>
      <c r="C14" s="88"/>
      <c r="D14" s="88"/>
      <c r="E14" s="88"/>
      <c r="F14" s="88"/>
      <c r="G14" s="2"/>
      <c r="H14" s="5"/>
      <c r="I14" s="231" t="str">
        <f>IF(AND($K$63&gt;0,$I$13="PowerEdge R940 Server (General Purpose)"),"▲ Per Selezionare dischi nVME selezionare Chassis nVME o vSAN ▲","")</f>
        <v/>
      </c>
      <c r="J14" s="2"/>
      <c r="K14" s="101"/>
      <c r="L14" s="55"/>
      <c r="M14" s="45"/>
      <c r="N14" s="133"/>
      <c r="O14" s="100"/>
      <c r="P14" s="14"/>
      <c r="Q14" s="45"/>
      <c r="R14" s="49"/>
      <c r="S14" s="42"/>
      <c r="T14" s="173"/>
      <c r="W14" s="243" t="str">
        <f>IF(AND(I13="PowerEdge R940 Server (General Purpose)",L22=0),"GP1",IF(AND(I13="PowerEdge R940 Server (General Purpose)",L22=1),"GP2",""))</f>
        <v>GP1</v>
      </c>
    </row>
    <row r="15" spans="1:40" x14ac:dyDescent="0.2">
      <c r="A15" s="88"/>
      <c r="B15" s="88"/>
      <c r="C15" s="88"/>
      <c r="D15" s="88"/>
      <c r="E15" s="88"/>
      <c r="F15" s="88"/>
      <c r="G15" s="2"/>
      <c r="H15" s="5"/>
      <c r="I15" s="82" t="s">
        <v>7</v>
      </c>
      <c r="J15" s="305"/>
      <c r="K15" s="102" t="str">
        <f>IF($V$82="SW","MAX 4 GPU",IF($V$82="DW","MAX 2 GPU",""))</f>
        <v/>
      </c>
      <c r="L15" s="55"/>
      <c r="M15" s="45"/>
      <c r="N15" s="45"/>
      <c r="O15" s="100"/>
      <c r="P15" s="14"/>
      <c r="Q15" s="45"/>
      <c r="R15" s="49"/>
      <c r="S15" s="42"/>
      <c r="T15" s="173"/>
    </row>
    <row r="16" spans="1:40" s="46" customFormat="1" ht="30.75" customHeight="1" x14ac:dyDescent="0.2">
      <c r="A16" s="88"/>
      <c r="B16" s="88"/>
      <c r="C16" s="88"/>
      <c r="D16" s="88"/>
      <c r="E16" s="88"/>
      <c r="F16" s="88"/>
      <c r="G16" s="2"/>
      <c r="H16" s="5"/>
      <c r="I16" s="251" t="str">
        <f>IF($L$22=1,VLOOKUP($I$13,TS4L6_Chassis,3,FALSE),VLOOKUP($I$13,TS4L6_Chassis,2,FALSE))</f>
        <v>Chassis with Up to 12X 2.5 SAS/SATA + 12X 2.5 for 2CPU Configuration</v>
      </c>
      <c r="J16" s="305"/>
      <c r="K16" s="76" t="str">
        <f>IF(T16="L6N122",Tabella_prezzi!F85,IF(T16="L6N123",Tabella_prezzi!F86,IF(T16="L6N124",Tabella_prezzi!F87,IF(T16="L6N125",Tabella_prezzi!F88,IF($L$22=1,VLOOKUP($I$13,TS4L6_Chassis,13,FALSE),VLOOKUP($I$13,TS4L6_Chassis,13,FALSE))))))</f>
        <v/>
      </c>
      <c r="L16" s="22" t="str">
        <f>IF(I13=V12,VLOOKUP($I$13,TS4L6_Chassis,6,FALSE),VLOOKUP($I$13,TS4L6_Chassis,7,FALSE))</f>
        <v/>
      </c>
      <c r="M16" s="45"/>
      <c r="N16" s="77">
        <f>R16+S16</f>
        <v>0</v>
      </c>
      <c r="O16" s="100"/>
      <c r="P16" s="14"/>
      <c r="Q16" s="45"/>
      <c r="R16" s="97">
        <f>VLOOKUP($I$13,TS4L6_Chassis,10,FALSE)</f>
        <v>0</v>
      </c>
      <c r="S16" s="37">
        <f>IF(T16="L6N125",Tabella_prezzi!D88,IF(T16="L6N122",Tabella_prezzi!D85,IF(T16="L6N123",Tabella_prezzi!D86,IF(T16="L6N124",Tabella_prezzi!D87,VLOOKUP(I13,TS4L6_Chassis,11,FALSE)))))</f>
        <v>0</v>
      </c>
      <c r="T16" s="172">
        <f>IF(AND(W13="vsan64GB",I26=1024),"L6N123",IF(AND(W13="vsan64GB",I26=1536),"L6N122",IF(AND(W13="vsan64GB",I26=2048),"L6N124",IF(AND(W13="Boss3TB",I26=3072),"L6N125",VLOOKUP($I13,TS4L6_Chassis,12,FALSE)))))</f>
        <v>0</v>
      </c>
      <c r="V16" s="56" t="s">
        <v>8</v>
      </c>
      <c r="W16" s="56">
        <v>1</v>
      </c>
      <c r="AN16" s="7"/>
    </row>
    <row r="17" spans="1:40" ht="11.25" customHeight="1" x14ac:dyDescent="0.25">
      <c r="A17" s="88"/>
      <c r="B17" s="88"/>
      <c r="C17" s="88"/>
      <c r="D17" s="88"/>
      <c r="E17" s="88"/>
      <c r="F17" s="88"/>
      <c r="G17" s="2"/>
      <c r="H17" s="5"/>
      <c r="I17" s="11"/>
      <c r="J17" s="2"/>
      <c r="K17" s="101"/>
      <c r="L17" s="55"/>
      <c r="M17" s="45"/>
      <c r="N17" s="59"/>
      <c r="O17" s="100"/>
      <c r="P17" s="14"/>
      <c r="Q17" s="45"/>
      <c r="R17" s="49"/>
      <c r="S17" s="42"/>
      <c r="T17" s="173"/>
    </row>
    <row r="18" spans="1:40" x14ac:dyDescent="0.2">
      <c r="A18" s="88"/>
      <c r="B18" s="88"/>
      <c r="C18" s="88"/>
      <c r="D18" s="88"/>
      <c r="E18" s="88"/>
      <c r="F18" s="88"/>
      <c r="G18" s="2"/>
      <c r="H18" s="5"/>
      <c r="I18" s="82" t="s">
        <v>9</v>
      </c>
      <c r="J18" s="305"/>
      <c r="K18" s="101"/>
      <c r="L18" s="55"/>
      <c r="M18" s="45"/>
      <c r="N18" s="45"/>
      <c r="O18" s="100"/>
      <c r="P18" s="14"/>
      <c r="Q18" s="45"/>
      <c r="R18" s="49"/>
      <c r="S18" s="42"/>
      <c r="T18" s="173"/>
    </row>
    <row r="19" spans="1:40" s="46" customFormat="1" ht="33.75" customHeight="1" x14ac:dyDescent="0.2">
      <c r="A19" s="88"/>
      <c r="B19" s="88"/>
      <c r="C19" s="88"/>
      <c r="D19" s="88"/>
      <c r="E19" s="88"/>
      <c r="F19" s="88"/>
      <c r="G19" s="2"/>
      <c r="H19" s="5"/>
      <c r="I19" s="251" t="s">
        <v>641</v>
      </c>
      <c r="J19" s="305"/>
      <c r="K19" s="45"/>
      <c r="L19" s="240" t="str">
        <f>IF(AND(W13="boss3TB",L22=0),"Selezionare Processori Aggiuntivi per Configurazione BOSS 3TB",IF(AND(W13="vsan64GBb",L22=0),"Selezionare Processori Aggiuntivi per Configurazione vSAN 2 TB",IF(AND(V13="nVME",L22=0),"Selezionare Processori Aggiuntivi per Configurazione nVME",IF(AND(W13=2048,L22=""),"Selezionare Processore Aggiuntivo per Configurazione vSAN",IF(AND(X13="Nutanix",L22=""),"Selezionare Processore Aggiuntivo per Configurazione Nutanix","")))))</f>
        <v/>
      </c>
      <c r="M19" s="45"/>
      <c r="N19" s="45"/>
      <c r="O19" s="100"/>
      <c r="P19" s="14"/>
      <c r="Q19" s="45"/>
      <c r="R19" s="97">
        <f>IF(L16=1,VLOOKUP($I$19,TS4L6_CPU,11,FALSE),VLOOKUP($I$19,TS4L6_CPU,11,FALSE))</f>
        <v>0</v>
      </c>
      <c r="S19" s="37">
        <f>IF(L16=1,VLOOKUP($I$19,TS4L6_CPU,11,FALSE),VLOOKUP($I$19,TS4L6_CPU,11,FALSE))</f>
        <v>0</v>
      </c>
      <c r="T19" s="172">
        <f>IF(S19=0,0,VLOOKUP($I19,TS4L6_CPU,12,FALSE))</f>
        <v>0</v>
      </c>
      <c r="AN19" s="7"/>
    </row>
    <row r="20" spans="1:40" ht="5.25" customHeight="1" x14ac:dyDescent="0.2">
      <c r="A20" s="88"/>
      <c r="B20" s="88"/>
      <c r="C20" s="88"/>
      <c r="D20" s="88"/>
      <c r="E20" s="88"/>
      <c r="F20" s="88"/>
      <c r="G20" s="2"/>
      <c r="H20" s="5"/>
      <c r="I20" s="2"/>
      <c r="J20" s="2"/>
      <c r="K20" s="101"/>
      <c r="L20" s="55"/>
      <c r="M20" s="45"/>
      <c r="N20" s="45"/>
      <c r="O20" s="100"/>
      <c r="P20" s="14"/>
      <c r="Q20" s="45"/>
      <c r="R20" s="49"/>
      <c r="S20" s="42"/>
      <c r="T20" s="173"/>
    </row>
    <row r="21" spans="1:40" x14ac:dyDescent="0.2">
      <c r="A21" s="88"/>
      <c r="B21" s="88"/>
      <c r="C21" s="88"/>
      <c r="D21" s="88"/>
      <c r="E21" s="88"/>
      <c r="F21" s="88"/>
      <c r="G21" s="2"/>
      <c r="H21" s="5"/>
      <c r="I21" s="82" t="s">
        <v>10</v>
      </c>
      <c r="J21" s="2"/>
      <c r="K21" s="101"/>
      <c r="L21" s="142"/>
      <c r="M21" s="45"/>
      <c r="N21" s="45"/>
      <c r="O21" s="100"/>
      <c r="P21" s="14"/>
      <c r="Q21" s="45"/>
      <c r="R21" s="49"/>
      <c r="S21" s="42"/>
      <c r="T21" s="173"/>
    </row>
    <row r="22" spans="1:40" ht="24.75" customHeight="1" x14ac:dyDescent="0.2">
      <c r="A22" s="88"/>
      <c r="B22" s="88"/>
      <c r="C22" s="88"/>
      <c r="D22" s="88"/>
      <c r="E22" s="88"/>
      <c r="F22" s="88"/>
      <c r="G22" s="2"/>
      <c r="H22" s="5"/>
      <c r="I22" s="83" t="s">
        <v>52</v>
      </c>
      <c r="J22" s="2"/>
      <c r="K22" s="47" t="str">
        <f>IF(L16=1,VLOOKUP($I$19,TS4L6_CPU,13,FALSE),VLOOKUP($I$22,TS4L6_CPU,13,FALSE))</f>
        <v/>
      </c>
      <c r="L22" s="22">
        <f>IF(L16=1,VLOOKUP($I$22,TS4L6_CPU,7,FALSE),VLOOKUP($I$22,TS4L6_CPU,7,FALSE))</f>
        <v>0</v>
      </c>
      <c r="M22" s="45"/>
      <c r="N22" s="77">
        <f>R22</f>
        <v>0</v>
      </c>
      <c r="O22" s="100"/>
      <c r="P22" s="14"/>
      <c r="Q22" s="45"/>
      <c r="R22" s="97">
        <f>IF(L22=1,VLOOKUP($I$19,TS4L6_CPU,10,FALSE),VLOOKUP($I$22,TS4L6_CPU,10,FALSE))</f>
        <v>0</v>
      </c>
      <c r="S22" s="37">
        <f>IF(L16=1,VLOOKUP($I$19,TS4L6_CPU,11,FALSE),VLOOKUP($I$22,TS4L6_CPU,11,FALSE))</f>
        <v>0</v>
      </c>
      <c r="T22" s="172" t="str">
        <f>IF(L22=1,VLOOKUP(I19,TSL6_ALL,12,FALSE),VLOOKUP($I22,TS4L6_CPU,12,FALSE))</f>
        <v/>
      </c>
      <c r="V22" s="7" t="str">
        <f>IF(L16=1,"2 x Intel Xeon Gold 6252N, 2.3G, 24C/48T, 10.4GT/s, 35.75M Cache, Turbo, HT (150W) DDR4-2933",I22)</f>
        <v>No Additional Processor</v>
      </c>
    </row>
    <row r="23" spans="1:40" ht="5.25" customHeight="1" x14ac:dyDescent="0.25">
      <c r="A23" s="88"/>
      <c r="B23" s="88"/>
      <c r="C23" s="88"/>
      <c r="D23" s="88"/>
      <c r="E23" s="88"/>
      <c r="F23" s="88"/>
      <c r="G23" s="2"/>
      <c r="H23" s="5"/>
      <c r="I23" s="11"/>
      <c r="J23" s="2"/>
      <c r="K23" s="45"/>
      <c r="L23" s="27"/>
      <c r="M23" s="45"/>
      <c r="N23" s="45"/>
      <c r="O23" s="100"/>
      <c r="P23" s="14"/>
      <c r="Q23" s="45"/>
      <c r="R23" s="97"/>
      <c r="S23" s="37"/>
      <c r="T23" s="172"/>
      <c r="V23" s="19"/>
      <c r="W23" s="20"/>
    </row>
    <row r="24" spans="1:40" ht="23.25" customHeight="1" x14ac:dyDescent="0.2">
      <c r="A24" s="88"/>
      <c r="B24" s="88"/>
      <c r="C24" s="88"/>
      <c r="D24" s="88"/>
      <c r="E24" s="88"/>
      <c r="F24" s="88"/>
      <c r="G24" s="2"/>
      <c r="H24" s="5"/>
      <c r="I24" s="82" t="s">
        <v>11</v>
      </c>
      <c r="J24" s="2"/>
      <c r="K24" s="101"/>
      <c r="L24" s="284" t="str">
        <f>IF(AND(W13="vsan",L22=0,I25&lt;&gt;512,I25&lt;&gt;768),"Selezionare RAM Corretta",IF(AND(W13="vsan",L22=1,I25&lt;&gt;1024,I25&lt;&gt;1536),"Selezionare RAM Corretta",IF(AND(W13="v2tb",I25&lt;&gt;2048),"Selezionare 2 TB RAM",IF(AND(W13="v2tb",L22=0),"Selezionare Processori",IF(AND(X13="vsan",L22="",I25&gt;768),"Selezionare RAM Corretta",IF(AND(W14="GP1",I25&gt;768),"Selezionare RAM Corretta",IF(AND(W14="GP2",I25&gt;1536),"Selezionare RAM Corretta",IF(AND(V13="nVME1",I25&gt;768),"Selezionare RAM Corretta",IF(AND(V13="NVME2",I25&gt;1536),"Selezionare RAM Corretta",IF(AND(I25&lt;&gt;"",I26&gt;2000,W13="vsan64GB"),"Deselezionare RAM 32GB e Aggiungere RAM 64GB",IF(AND(W13&lt;&gt;"vsan64GB",W13&lt;&gt;"Boss3TB",I26&lt;&gt;"",I25=0),"Deselezionare RAM 64 GB",IF(AND(W13="Boss3TB",I26="",I25=""),"Selezionare RAM 64",IF(AND(W13&lt;&gt;"vsan64GB",I26="",I25=""),"Selezionare RAM 32",IF(AND(I25="",I26="",W13="vsan64GB"),"Selezionare RAM 64",IF(AND(L22=1,W13="vsan64GB",I26&lt;2000),"Selezionare RAM 64 GB Corretta",IF(AND(L22=0,W13="vsan64GB",I26&gt;2000),"Selezionare Processore Aggiuntivo per 2TB",IF(AND(L22=1,W13="Boss3TB",I26&lt;3000),"Selezionare RAM 64 Corretta",IF(AND(L22=1,W13="Boss3TB",I25&lt;&gt;""),"Deselezionare RAM 32",IF(AND(L22=1,W13="vsan64GB",I26&gt;3000),"Selezionare RAM 64 Corretta",IF(AND(W13="vsan",I26&lt;&gt;""),"Deselezionare RAM 64",""))))))))))))))))))))</f>
        <v/>
      </c>
      <c r="M24" s="45"/>
      <c r="N24" s="45"/>
      <c r="O24" s="100"/>
      <c r="P24" s="14"/>
      <c r="Q24" s="45"/>
      <c r="R24" s="42"/>
      <c r="S24" s="42"/>
      <c r="T24" s="173"/>
    </row>
    <row r="25" spans="1:40" x14ac:dyDescent="0.2">
      <c r="A25" s="88"/>
      <c r="B25" s="88"/>
      <c r="C25" s="88"/>
      <c r="D25" s="88"/>
      <c r="E25" s="88"/>
      <c r="F25" s="88"/>
      <c r="G25" s="2"/>
      <c r="H25" s="5"/>
      <c r="I25" s="80">
        <v>512</v>
      </c>
      <c r="J25" s="2"/>
      <c r="K25" s="189" t="s">
        <v>12</v>
      </c>
      <c r="L25" s="22">
        <f>W25</f>
        <v>0</v>
      </c>
      <c r="M25" s="45"/>
      <c r="N25" s="321">
        <f>R25+R26</f>
        <v>0</v>
      </c>
      <c r="O25" s="100"/>
      <c r="P25" s="14"/>
      <c r="Q25" s="45"/>
      <c r="R25" s="97">
        <f>X25</f>
        <v>0</v>
      </c>
      <c r="S25" s="42"/>
      <c r="T25" s="172" t="str">
        <f>Y25</f>
        <v>L6N03</v>
      </c>
      <c r="V25" s="17"/>
      <c r="W25" s="20">
        <f>IF(L24&lt;&gt;"",0,IF(OR(W13="vsan64GB",W13="Boss3TB"),0,IF(AND(W13="v2tb",L22=1),VLOOKUP(I25,ConfTS4L6!A51:S51,11,FALSE),IF($L$22=1,VLOOKUP($I$25,TS4L6_RAM2CPU,7,FALSE),VLOOKUP($I$25,TS4L6_RAM1CPU,7,FALSE)))))</f>
        <v>0</v>
      </c>
      <c r="X25" s="19">
        <f>IF(L24&lt;&gt;"",0,IF(OR(W13="vsan64GB",W13="Boss3TB"),0,IF(AND(W13="v2tb",L22=1),VLOOKUP(I25,ConfTS4L6!A51:S51,11,FALSE),IF($L$22=1,VLOOKUP($I$25,TS4L6_RAM2CPU,10,FALSE),VLOOKUP($I$25,TS4L6_RAM1CPU,10,FALSE)))))</f>
        <v>0</v>
      </c>
      <c r="Y25" s="140" t="str">
        <f>IF(L24&lt;&gt;"","",IF(OR(W13="vsan64GB",W13="Boss3TB"),0,IF($L$22=1,VLOOKUP($I$25,ConfTS4L6!A56:M75,12,FALSE),VLOOKUP($I$25,TS4L6_RAM1CPU,12,FALSE))))</f>
        <v>L6N03</v>
      </c>
    </row>
    <row r="26" spans="1:40" x14ac:dyDescent="0.2">
      <c r="A26" s="88"/>
      <c r="B26" s="88"/>
      <c r="C26" s="88"/>
      <c r="D26" s="88"/>
      <c r="E26" s="88"/>
      <c r="F26" s="88"/>
      <c r="G26" s="2"/>
      <c r="H26" s="5"/>
      <c r="I26" s="80" t="s">
        <v>32</v>
      </c>
      <c r="J26" s="2"/>
      <c r="K26" s="189" t="s">
        <v>234</v>
      </c>
      <c r="L26" s="22">
        <f>W26</f>
        <v>0</v>
      </c>
      <c r="M26" s="45"/>
      <c r="N26" s="321"/>
      <c r="O26" s="100"/>
      <c r="P26" s="14"/>
      <c r="Q26" s="45"/>
      <c r="R26" s="97">
        <f>X26</f>
        <v>0</v>
      </c>
      <c r="S26" s="42"/>
      <c r="T26" s="172">
        <f>Y26</f>
        <v>0</v>
      </c>
      <c r="V26" s="17"/>
      <c r="W26" s="20">
        <f>IF(L19&lt;&gt;"","",IF(L24&lt;&gt;"",0,IF(W13="vsan",0,IF(W13="",0,IF(W13="Boss3TB",VLOOKUP(I26,TS4L6_64GB,7,FALSE),IF(AND(W13="vsan64GB",L22&lt;&gt;0),VLOOKUP(I26,TS4L6_64GB,7,FALSE),IF(AND(W13="vsan64GB",L22=0),VLOOKUP(I26,TS4L6_2cpu64gb,7,FALSE))))))))</f>
        <v>0</v>
      </c>
      <c r="X26" s="19">
        <f>IF(L19&lt;&gt;"",0,IF(L24&lt;&gt;"",0,IF(W13="vsan",0,IF(W13="",0,IF(W13="Boss3TB",VLOOKUP(I26,TS4L6_64GB,10,FALSE),IF(AND(W13="vsan64GB",L22&lt;&gt;0),VLOOKUP(I26,TS4L6_64GB,10,FALSE),IF(AND(W13="vsan64GB",L22=0),VLOOKUP(I26,TS4L6_2cpu64gb,10,FALSE))))))))</f>
        <v>0</v>
      </c>
      <c r="Y26" s="140">
        <f>IF(L19&lt;&gt;"","",IF(L24&lt;&gt;"",0,IF(W13="vsan",0,IF(W13="",0,IF(W13="Boss3TB",VLOOKUP(I26,TS4L6_64GB,12,FALSE),IF(AND(W13="vsan64GB",L22&lt;&gt;0),VLOOKUP(I26,TS4L6_64GB,12,FALSE),IF(AND(W13="vsan64GB",L22=0),VLOOKUP(I26,TS4L6_2cpu64gb,12,FALSE))))))))</f>
        <v>0</v>
      </c>
    </row>
    <row r="27" spans="1:40" ht="10.5" customHeight="1" x14ac:dyDescent="0.2">
      <c r="A27" s="88"/>
      <c r="B27" s="88"/>
      <c r="C27" s="88"/>
      <c r="D27" s="88"/>
      <c r="E27" s="88"/>
      <c r="F27" s="88"/>
      <c r="G27" s="2"/>
      <c r="H27" s="5"/>
      <c r="I27" s="101"/>
      <c r="J27" s="2"/>
      <c r="K27" s="101"/>
      <c r="L27" s="55"/>
      <c r="M27" s="45"/>
      <c r="N27" s="45"/>
      <c r="O27" s="100"/>
      <c r="P27" s="14"/>
      <c r="Q27" s="45"/>
      <c r="R27" s="49"/>
      <c r="S27" s="42"/>
      <c r="T27" s="173"/>
    </row>
    <row r="28" spans="1:40" x14ac:dyDescent="0.2">
      <c r="A28" s="88"/>
      <c r="B28" s="88"/>
      <c r="C28" s="88"/>
      <c r="D28" s="88"/>
      <c r="E28" s="88"/>
      <c r="F28" s="88"/>
      <c r="G28" s="2"/>
      <c r="H28" s="5"/>
      <c r="I28" s="82" t="s">
        <v>13</v>
      </c>
      <c r="J28" s="2"/>
      <c r="K28" s="101"/>
      <c r="L28" s="142" t="str">
        <f>IF(AND(I29="Ubuntu Server 22.04 LTS 64 Bit",L30&lt;&gt;""),"Deselezionare Licenze 2 Core",IF(I29="Ubuntu Server 22.04 LTS 64 Bit","",IF(AND(L29=1,L30=0),"Selezionare Licenze 2 Core",IF(AND(L22=0,L30&gt;64),"Selezionare Licenze 2 Core Corrette",IF(AND(L22=1,L30=16),"Selezionare Licenze 2 Core Corrette",IF(AND(L29=0,L30&gt;0),"Deselezionare Licenze 2 Core",""))))))</f>
        <v/>
      </c>
      <c r="M28" s="45"/>
      <c r="N28" s="45"/>
      <c r="O28" s="100"/>
      <c r="P28" s="14"/>
      <c r="Q28" s="45"/>
      <c r="R28" s="42"/>
      <c r="S28" s="42"/>
      <c r="T28" s="173"/>
    </row>
    <row r="29" spans="1:40" ht="16.5" customHeight="1" x14ac:dyDescent="0.2">
      <c r="A29" s="88"/>
      <c r="B29" s="88"/>
      <c r="C29" s="88"/>
      <c r="D29" s="88"/>
      <c r="E29" s="88"/>
      <c r="F29" s="88"/>
      <c r="G29" s="2"/>
      <c r="H29" s="5"/>
      <c r="I29" s="80" t="s">
        <v>14</v>
      </c>
      <c r="J29" s="2"/>
      <c r="K29" s="47" t="str">
        <f>VLOOKUP($I$29,TS4L6_OS,13,FALSE)</f>
        <v/>
      </c>
      <c r="L29" s="187">
        <f>IF(I29="Windows Server 2022,Standard,ROK,16CORE",1,IF(I29="Ubuntu Server 22.04 LTS 64 Bit",1,0))</f>
        <v>0</v>
      </c>
      <c r="M29" s="45"/>
      <c r="N29" s="77">
        <f>R29</f>
        <v>0</v>
      </c>
      <c r="O29" s="100"/>
      <c r="P29" s="14"/>
      <c r="Q29" s="45"/>
      <c r="R29" s="97">
        <f>VLOOKUP($I$29,TS4L6_OS,10,FALSE)*L29</f>
        <v>0</v>
      </c>
      <c r="S29" s="37">
        <f>VLOOKUP($I$29,TS4L6_OS,11,FALSE)</f>
        <v>0</v>
      </c>
      <c r="T29" s="172" t="str">
        <f>VLOOKUP($I29,TSL6_ALL,12,FALSE)</f>
        <v/>
      </c>
    </row>
    <row r="30" spans="1:40" ht="12.75" x14ac:dyDescent="0.2">
      <c r="A30" s="88"/>
      <c r="B30" s="88"/>
      <c r="C30" s="88"/>
      <c r="D30" s="88"/>
      <c r="E30" s="88"/>
      <c r="F30" s="88"/>
      <c r="G30" s="2"/>
      <c r="H30" s="5"/>
      <c r="I30" s="252" t="s">
        <v>15</v>
      </c>
      <c r="J30" s="2"/>
      <c r="K30" s="47" t="str">
        <f>VLOOKUP($I$30,TS4L6_OS,13,FALSE)</f>
        <v>TS4L6-WINSRV2C</v>
      </c>
      <c r="L30" s="185"/>
      <c r="M30" s="45"/>
      <c r="N30" s="77">
        <f>R30</f>
        <v>0</v>
      </c>
      <c r="O30" s="100"/>
      <c r="P30" s="14"/>
      <c r="Q30" s="45"/>
      <c r="R30" s="97">
        <f>IF(L28&lt;&gt;"",0,VLOOKUP($I$30,TS4L6_OS,10,FALSE))*L30</f>
        <v>0</v>
      </c>
      <c r="S30" s="37">
        <f>VLOOKUP($I$29,TS4L6_OS,11,FALSE)</f>
        <v>0</v>
      </c>
      <c r="T30" s="172" t="str">
        <f>IF(L28&lt;&gt;"","",VLOOKUP($I30,TSL6_ALL,12,FALSE))</f>
        <v>L6N25</v>
      </c>
    </row>
    <row r="31" spans="1:40" ht="5.25" customHeight="1" x14ac:dyDescent="0.25">
      <c r="A31" s="88"/>
      <c r="B31" s="88"/>
      <c r="C31" s="88"/>
      <c r="D31" s="88"/>
      <c r="E31" s="88"/>
      <c r="F31" s="88"/>
      <c r="G31" s="2"/>
      <c r="H31" s="5"/>
      <c r="I31" s="16"/>
      <c r="J31" s="45"/>
      <c r="K31" s="45"/>
      <c r="L31" s="27"/>
      <c r="M31" s="45"/>
      <c r="N31" s="45"/>
      <c r="O31" s="100"/>
      <c r="P31" s="14"/>
      <c r="Q31" s="45"/>
      <c r="R31" s="97"/>
      <c r="S31" s="37"/>
      <c r="T31" s="172"/>
    </row>
    <row r="32" spans="1:40" x14ac:dyDescent="0.2">
      <c r="A32" s="88"/>
      <c r="B32" s="88"/>
      <c r="C32" s="88"/>
      <c r="D32" s="88"/>
      <c r="E32" s="88"/>
      <c r="F32" s="88"/>
      <c r="G32" s="2"/>
      <c r="H32" s="5"/>
      <c r="I32" s="82" t="s">
        <v>16</v>
      </c>
      <c r="J32" s="2"/>
      <c r="K32" s="101"/>
      <c r="L32" s="55"/>
      <c r="M32" s="45"/>
      <c r="N32" s="45"/>
      <c r="O32" s="100"/>
      <c r="P32" s="14"/>
      <c r="Q32" s="45"/>
      <c r="R32" s="42"/>
      <c r="S32" s="42"/>
      <c r="T32" s="173"/>
    </row>
    <row r="33" spans="1:25" ht="16.5" customHeight="1" x14ac:dyDescent="0.2">
      <c r="A33" s="88"/>
      <c r="B33" s="88"/>
      <c r="C33" s="88"/>
      <c r="D33" s="88"/>
      <c r="E33" s="88"/>
      <c r="F33" s="88"/>
      <c r="G33" s="2"/>
      <c r="H33" s="5"/>
      <c r="I33" s="80" t="s">
        <v>14</v>
      </c>
      <c r="J33" s="2"/>
      <c r="K33" s="47" t="str">
        <f>VLOOKUP($I$33,ConfTS4L6!A79:X88,13,FALSE)</f>
        <v/>
      </c>
      <c r="L33" s="81">
        <f>IF(I33="Windows Server 2022,Datacenter,ROK,16CORE",1,0)</f>
        <v>0</v>
      </c>
      <c r="M33" s="45"/>
      <c r="N33" s="77">
        <f>R33</f>
        <v>0</v>
      </c>
      <c r="O33" s="100"/>
      <c r="P33" s="14"/>
      <c r="Q33" s="45"/>
      <c r="R33" s="97">
        <f>VLOOKUP($I$33,ConfTS4L6!A79:X86,10,FALSE)*L33</f>
        <v>0</v>
      </c>
      <c r="S33" s="37">
        <f>VLOOKUP($I$29,TS4L6_OS,11,FALSE)</f>
        <v>0</v>
      </c>
      <c r="T33" s="172" t="str">
        <f>VLOOKUP($I33,TSL6_ALL,12,FALSE)</f>
        <v/>
      </c>
    </row>
    <row r="34" spans="1:25" ht="12.75" x14ac:dyDescent="0.2">
      <c r="A34" s="88"/>
      <c r="B34" s="88"/>
      <c r="C34" s="88"/>
      <c r="D34" s="88"/>
      <c r="E34" s="88"/>
      <c r="F34" s="88"/>
      <c r="G34" s="2"/>
      <c r="H34" s="5"/>
      <c r="I34" s="252" t="s">
        <v>17</v>
      </c>
      <c r="J34" s="2"/>
      <c r="K34" s="76" t="str">
        <f>VLOOKUP($I$34,TS4L6_OS,13,FALSE)</f>
        <v>TS4L6-WinServDC2core</v>
      </c>
      <c r="L34" s="186">
        <f>IF(AND(L22=1,L33=1),40,IF(AND(L22=1,L33=0),0,IF(AND(L22=0,L33=1),16,IF(AND(L22="",L33=""),0,0))))</f>
        <v>0</v>
      </c>
      <c r="M34" s="45"/>
      <c r="N34" s="77">
        <f>R34</f>
        <v>0</v>
      </c>
      <c r="O34" s="100"/>
      <c r="P34" s="14"/>
      <c r="Q34" s="45"/>
      <c r="R34" s="97">
        <f>VLOOKUP($I$34,TS4L6_OS,10,FALSE)*L34</f>
        <v>0</v>
      </c>
      <c r="S34" s="37">
        <f>VLOOKUP($I$29,TS4L6_OS,11,FALSE)</f>
        <v>0</v>
      </c>
      <c r="T34" s="172" t="str">
        <f>VLOOKUP($I34,TS4L6_OS,12,FALSE)</f>
        <v>L6N27</v>
      </c>
    </row>
    <row r="35" spans="1:25" ht="5.25" customHeight="1" x14ac:dyDescent="0.2">
      <c r="A35" s="88"/>
      <c r="B35" s="88"/>
      <c r="C35" s="88"/>
      <c r="D35" s="88"/>
      <c r="E35" s="88"/>
      <c r="F35" s="88"/>
      <c r="G35" s="2"/>
      <c r="H35" s="5"/>
      <c r="I35" s="44"/>
      <c r="J35" s="2"/>
      <c r="K35" s="72"/>
      <c r="L35" s="13"/>
      <c r="M35" s="45"/>
      <c r="N35" s="45"/>
      <c r="O35" s="100"/>
      <c r="P35" s="14"/>
      <c r="Q35" s="45"/>
      <c r="R35" s="73"/>
      <c r="S35" s="73"/>
      <c r="T35" s="174"/>
    </row>
    <row r="36" spans="1:25" x14ac:dyDescent="0.2">
      <c r="A36" s="88"/>
      <c r="B36" s="88"/>
      <c r="C36" s="88"/>
      <c r="D36" s="88"/>
      <c r="E36" s="88"/>
      <c r="F36" s="88"/>
      <c r="G36" s="2"/>
      <c r="H36" s="5"/>
      <c r="I36" s="82" t="s">
        <v>18</v>
      </c>
      <c r="J36" s="2"/>
      <c r="K36" s="101"/>
      <c r="L36" s="55"/>
      <c r="M36" s="45"/>
      <c r="N36" s="45"/>
      <c r="O36" s="100"/>
      <c r="P36" s="14"/>
      <c r="Q36" s="45"/>
      <c r="R36" s="42"/>
      <c r="S36" s="42"/>
      <c r="T36" s="173"/>
    </row>
    <row r="37" spans="1:25" ht="16.5" customHeight="1" x14ac:dyDescent="0.2">
      <c r="A37" s="88"/>
      <c r="B37" s="88"/>
      <c r="C37" s="88"/>
      <c r="D37" s="88"/>
      <c r="E37" s="88"/>
      <c r="F37" s="88"/>
      <c r="G37" s="2"/>
      <c r="H37" s="5"/>
      <c r="I37" s="252" t="s">
        <v>19</v>
      </c>
      <c r="J37" s="2"/>
      <c r="K37" s="47" t="str">
        <f>VLOOKUP($I$37,ConfTS4L6!A83:X84,13,FALSE)</f>
        <v>TS4L6-WINDEVCAL</v>
      </c>
      <c r="L37" s="81">
        <v>0</v>
      </c>
      <c r="M37" s="45"/>
      <c r="N37" s="77">
        <f>R37</f>
        <v>0</v>
      </c>
      <c r="O37" s="100"/>
      <c r="P37" s="14"/>
      <c r="Q37" s="45"/>
      <c r="R37" s="97">
        <f>VLOOKUP($I$37,ConfTS4L6!A83:O84,10,FALSE)*L37</f>
        <v>0</v>
      </c>
      <c r="S37" s="37">
        <f>VLOOKUP($I$29,TS4L6_OS,11,FALSE)</f>
        <v>0</v>
      </c>
      <c r="T37" s="172" t="str">
        <f>VLOOKUP($I37,TSL6_ALL,12,FALSE)</f>
        <v>L6N23</v>
      </c>
    </row>
    <row r="38" spans="1:25" ht="16.5" customHeight="1" x14ac:dyDescent="0.2">
      <c r="A38" s="88"/>
      <c r="B38" s="88"/>
      <c r="C38" s="88"/>
      <c r="D38" s="88"/>
      <c r="E38" s="88"/>
      <c r="F38" s="88"/>
      <c r="G38" s="2"/>
      <c r="H38" s="5"/>
      <c r="I38" s="252" t="s">
        <v>20</v>
      </c>
      <c r="J38" s="2"/>
      <c r="K38" s="47" t="str">
        <f>VLOOKUP($I$38,ConfTS4L6!A84:X85,13,FALSE)</f>
        <v>TS4L6-WINUSRCAL</v>
      </c>
      <c r="L38" s="81">
        <v>0</v>
      </c>
      <c r="M38" s="45"/>
      <c r="N38" s="77">
        <f>R38</f>
        <v>0</v>
      </c>
      <c r="O38" s="100"/>
      <c r="P38" s="14"/>
      <c r="Q38" s="45"/>
      <c r="R38" s="97">
        <f>VLOOKUP($I$38,ConfTS4L6!A84:O85,10,FALSE)*L38</f>
        <v>0</v>
      </c>
      <c r="S38" s="37">
        <f>VLOOKUP($I$29,TS4L6_OS,11,FALSE)</f>
        <v>0</v>
      </c>
      <c r="T38" s="172" t="str">
        <f>VLOOKUP($I38,TSL6_ALL,12,FALSE)</f>
        <v>L6N24</v>
      </c>
    </row>
    <row r="39" spans="1:25" x14ac:dyDescent="0.25">
      <c r="A39" s="88"/>
      <c r="B39" s="88"/>
      <c r="C39" s="88"/>
      <c r="D39" s="88"/>
      <c r="E39" s="88"/>
      <c r="F39" s="88"/>
      <c r="G39" s="2"/>
      <c r="H39" s="5"/>
      <c r="I39" s="16"/>
      <c r="J39" s="2"/>
      <c r="K39" s="72"/>
      <c r="L39" s="13"/>
      <c r="M39" s="45"/>
      <c r="N39" s="78"/>
      <c r="O39" s="100"/>
      <c r="P39" s="14"/>
      <c r="Q39" s="45"/>
      <c r="R39" s="73"/>
      <c r="S39" s="73"/>
      <c r="T39" s="174"/>
    </row>
    <row r="40" spans="1:25" ht="28.5" customHeight="1" x14ac:dyDescent="0.25">
      <c r="A40" s="88"/>
      <c r="B40" s="88"/>
      <c r="C40" s="88"/>
      <c r="D40" s="88"/>
      <c r="E40" s="88"/>
      <c r="F40" s="88"/>
      <c r="G40" s="2"/>
      <c r="H40" s="5"/>
      <c r="I40" s="82" t="s">
        <v>559</v>
      </c>
      <c r="J40" s="305"/>
      <c r="K40" s="232"/>
      <c r="L40" s="322"/>
      <c r="M40" s="322"/>
      <c r="N40" s="322"/>
      <c r="O40" s="99"/>
      <c r="P40" s="14"/>
      <c r="Q40" s="14"/>
      <c r="R40" s="15"/>
      <c r="S40" s="11"/>
      <c r="T40" s="175"/>
    </row>
    <row r="41" spans="1:25" ht="16.5" customHeight="1" x14ac:dyDescent="0.25">
      <c r="A41" s="88"/>
      <c r="B41" s="88"/>
      <c r="C41" s="88"/>
      <c r="D41" s="88"/>
      <c r="E41" s="88"/>
      <c r="F41" s="88"/>
      <c r="G41" t="str">
        <f>IF($K$16="TS3L4-VSAN","vSAN HCL","")</f>
        <v/>
      </c>
      <c r="H41" s="5"/>
      <c r="I41" s="252" t="str">
        <f>IF(W13="vsan64GB",ConfTS4L6!A116,IF(W13="vsan",ConfTS4L6!A116,ConfTS4L6!A115))</f>
        <v>PERC H740P RAID Controller, 8Gb NV Cache, Adapter, Full Height</v>
      </c>
      <c r="J41" s="305"/>
      <c r="K41" s="134" t="str">
        <f>IF($W$13&lt;&gt;"","",IF(L41&gt;0,VLOOKUP($I41,TS4L6_CRTL,13,FALSE),""))</f>
        <v/>
      </c>
      <c r="L41" s="245" t="str">
        <f>IF($W$13&lt;&gt;"","",VLOOKUP($I41,TS4L6_CRTL,7,FALSE))</f>
        <v/>
      </c>
      <c r="M41" s="71"/>
      <c r="N41" s="244">
        <f>R41+S41</f>
        <v>0</v>
      </c>
      <c r="O41" s="99"/>
      <c r="P41" s="14"/>
      <c r="Q41" s="14"/>
      <c r="R41" s="23">
        <f>IF(I41=ConfTS4L6!A59,0,VLOOKUP($I41,TS4L6_CRTL,10,FALSE))</f>
        <v>0</v>
      </c>
      <c r="S41" s="37">
        <f>IF(W13="v2tb",0,IF(W13="v512",0,VLOOKUP($I41,TS4L6_CRTL,11,FALSE)))</f>
        <v>0</v>
      </c>
      <c r="T41" s="176" t="str">
        <f>IF(W13="v2tb","",IF(W13="vsan","",IF(W13="v512","",VLOOKUP($I41,TSL6_ALL,12,FALSE))))</f>
        <v>L6N44</v>
      </c>
      <c r="V41" s="7">
        <f>IF(K41="TS3L4-HBA330-L",1,0)</f>
        <v>0</v>
      </c>
      <c r="W41" s="7">
        <f>IF(I41="PERC H740P RAID Controller, 8GB NV Cache",1,0)</f>
        <v>0</v>
      </c>
      <c r="X41" s="7">
        <f>IF(Y41=1,Y41*V41,W41*V41)</f>
        <v>0</v>
      </c>
      <c r="Y41" s="7">
        <f>IF(N7="",1,0)</f>
        <v>0</v>
      </c>
    </row>
    <row r="42" spans="1:25" ht="15" customHeight="1" x14ac:dyDescent="0.25">
      <c r="A42" s="88"/>
      <c r="B42" s="88"/>
      <c r="C42" s="88"/>
      <c r="D42" s="88"/>
      <c r="E42" s="88"/>
      <c r="F42" s="88"/>
      <c r="G42" s="2"/>
      <c r="H42" s="5"/>
      <c r="I42" s="11"/>
      <c r="J42" s="2"/>
      <c r="K42" s="104"/>
      <c r="L42" s="55"/>
      <c r="M42" s="14"/>
      <c r="N42" s="78"/>
      <c r="O42" s="99"/>
      <c r="P42" s="14"/>
      <c r="Q42" s="14"/>
      <c r="R42" s="15"/>
      <c r="S42" s="11"/>
      <c r="T42" s="175"/>
    </row>
    <row r="43" spans="1:25" ht="15" customHeight="1" x14ac:dyDescent="0.25">
      <c r="A43" s="88"/>
      <c r="B43" s="88"/>
      <c r="C43" s="88"/>
      <c r="D43" s="88"/>
      <c r="E43" s="88"/>
      <c r="F43" s="88"/>
      <c r="G43" s="2"/>
      <c r="H43" s="5"/>
      <c r="I43" s="325" t="s">
        <v>22</v>
      </c>
      <c r="J43" s="2"/>
      <c r="K43" s="85" t="s">
        <v>23</v>
      </c>
      <c r="L43" s="85" t="s">
        <v>24</v>
      </c>
      <c r="M43" s="14"/>
      <c r="N43" s="78"/>
      <c r="O43" s="99"/>
      <c r="P43" s="14"/>
      <c r="Q43" s="14"/>
      <c r="R43" s="15"/>
      <c r="S43" s="11"/>
      <c r="T43" s="175"/>
    </row>
    <row r="44" spans="1:25" ht="15" customHeight="1" x14ac:dyDescent="0.25">
      <c r="A44" s="88"/>
      <c r="B44" s="88"/>
      <c r="C44" s="88"/>
      <c r="D44" s="88"/>
      <c r="E44" s="88"/>
      <c r="F44" s="88"/>
      <c r="G44" s="2"/>
      <c r="H44" s="5"/>
      <c r="I44" s="326"/>
      <c r="J44" s="2"/>
      <c r="K44" s="86">
        <f>L46+L48+L50+L56+L58+L52+L54+L60</f>
        <v>2</v>
      </c>
      <c r="L44" s="86">
        <f>12-K44</f>
        <v>10</v>
      </c>
      <c r="M44" s="14"/>
      <c r="N44" s="78"/>
      <c r="O44" s="99"/>
      <c r="P44" s="14"/>
      <c r="Q44" s="14"/>
      <c r="R44" s="15"/>
      <c r="S44" s="11"/>
      <c r="T44" s="175"/>
    </row>
    <row r="45" spans="1:25" x14ac:dyDescent="0.25">
      <c r="A45" s="88"/>
      <c r="B45" s="88"/>
      <c r="C45" s="88"/>
      <c r="D45" s="88"/>
      <c r="E45" s="88"/>
      <c r="F45" s="88"/>
      <c r="G45" s="2"/>
      <c r="H45" s="5"/>
      <c r="I45" s="11"/>
      <c r="J45" s="2"/>
      <c r="K45" s="104"/>
      <c r="L45" s="55"/>
      <c r="M45" s="14"/>
      <c r="N45" s="78"/>
      <c r="O45" s="99"/>
      <c r="P45" s="14"/>
      <c r="Q45" s="14"/>
      <c r="R45" s="15"/>
      <c r="S45" s="11"/>
      <c r="T45" s="175"/>
    </row>
    <row r="46" spans="1:25" ht="16.5" customHeight="1" x14ac:dyDescent="0.2">
      <c r="A46" s="88"/>
      <c r="B46" s="88"/>
      <c r="C46" s="88"/>
      <c r="D46" s="88"/>
      <c r="E46" s="88"/>
      <c r="F46" s="88"/>
      <c r="G46" s="2"/>
      <c r="H46" s="5"/>
      <c r="I46" s="129" t="str">
        <f>ConfTS4L6!A91</f>
        <v>2.4TB 10k SAS ISE 12Gbps</v>
      </c>
      <c r="J46" s="2"/>
      <c r="K46" s="50" t="str">
        <f>VLOOKUP($I46,TS4L6_HDD,13,FALSE)</f>
        <v>TS4L6-HDD2TB</v>
      </c>
      <c r="L46" s="81">
        <v>0</v>
      </c>
      <c r="M46" s="14"/>
      <c r="N46" s="77">
        <f>R46</f>
        <v>0</v>
      </c>
      <c r="O46" s="99"/>
      <c r="P46" s="14"/>
      <c r="Q46" s="14"/>
      <c r="R46" s="23">
        <f>VLOOKUP($I46,TS4L6_HDD,10,FALSE)*L46</f>
        <v>0</v>
      </c>
      <c r="S46" s="19">
        <f>VLOOKUP($I46,TS4L6_HDD,11,FALSE)</f>
        <v>0</v>
      </c>
      <c r="T46" s="176" t="str">
        <f>VLOOKUP($I46,TSL6_ALL,12,FALSE)</f>
        <v>L6N11</v>
      </c>
    </row>
    <row r="47" spans="1:25" x14ac:dyDescent="0.25">
      <c r="A47" s="88"/>
      <c r="B47" s="88"/>
      <c r="C47" s="88"/>
      <c r="D47" s="88"/>
      <c r="E47" s="88"/>
      <c r="F47" s="88"/>
      <c r="G47" s="2"/>
      <c r="H47" s="5"/>
      <c r="I47" s="42"/>
      <c r="J47" s="2"/>
      <c r="K47" s="101"/>
      <c r="L47" s="55"/>
      <c r="M47" s="14"/>
      <c r="N47" s="78"/>
      <c r="O47" s="99"/>
      <c r="P47" s="14"/>
      <c r="Q47" s="14"/>
      <c r="R47" s="15"/>
      <c r="S47" s="11"/>
      <c r="T47" s="175"/>
    </row>
    <row r="48" spans="1:25" ht="16.5" customHeight="1" x14ac:dyDescent="0.2">
      <c r="A48" s="88"/>
      <c r="B48" s="88"/>
      <c r="C48" s="88"/>
      <c r="D48" s="88"/>
      <c r="E48" s="88"/>
      <c r="F48" s="88"/>
      <c r="G48" s="2"/>
      <c r="H48" s="5"/>
      <c r="I48" s="129" t="str">
        <f>ConfTS4L6!A92</f>
        <v>1.2TB 10K RPM SAS ISE 12Gbps</v>
      </c>
      <c r="J48" s="2"/>
      <c r="K48" s="50" t="str">
        <f>VLOOKUP($I48,TS4L6_HDD,13,FALSE)</f>
        <v>TS4L6-HDD1TB</v>
      </c>
      <c r="L48" s="81">
        <v>0</v>
      </c>
      <c r="M48" s="14"/>
      <c r="N48" s="77">
        <f>R48</f>
        <v>0</v>
      </c>
      <c r="O48" s="99"/>
      <c r="P48" s="14"/>
      <c r="Q48" s="14"/>
      <c r="R48" s="23">
        <f>VLOOKUP($I48,TS4L6_HDD,10,FALSE)*L48</f>
        <v>0</v>
      </c>
      <c r="S48" s="19">
        <f>VLOOKUP($I48,TS4L6_HDD,11,FALSE)</f>
        <v>0</v>
      </c>
      <c r="T48" s="176" t="str">
        <f>VLOOKUP($I48,TSL6_ALL,12,FALSE)</f>
        <v>L6N12</v>
      </c>
    </row>
    <row r="49" spans="1:20" x14ac:dyDescent="0.25">
      <c r="A49" s="88"/>
      <c r="B49" s="88"/>
      <c r="C49" s="88"/>
      <c r="D49" s="88"/>
      <c r="E49" s="88"/>
      <c r="F49" s="88"/>
      <c r="G49" s="2"/>
      <c r="H49" s="5"/>
      <c r="I49" s="42"/>
      <c r="J49" s="2"/>
      <c r="K49" s="101"/>
      <c r="L49" s="55"/>
      <c r="M49" s="14"/>
      <c r="N49" s="78"/>
      <c r="O49" s="99"/>
      <c r="P49" s="14"/>
      <c r="Q49" s="14"/>
      <c r="R49" s="15"/>
      <c r="S49" s="11"/>
      <c r="T49" s="175"/>
    </row>
    <row r="50" spans="1:20" ht="16.5" customHeight="1" x14ac:dyDescent="0.2">
      <c r="A50" s="88"/>
      <c r="B50" s="88"/>
      <c r="C50" s="88"/>
      <c r="D50" s="88"/>
      <c r="E50" s="88"/>
      <c r="F50" s="88"/>
      <c r="G50" s="2"/>
      <c r="H50" s="5"/>
      <c r="I50" s="129" t="str">
        <f>ConfTS4L6!A93</f>
        <v>3.84TB SSD SAS ISE RI 12Gbps</v>
      </c>
      <c r="J50" s="2"/>
      <c r="K50" s="50" t="str">
        <f>VLOOKUP($I50,TS4L6_HDD,13,FALSE)</f>
        <v>TS4L6-SSD-RI3,8TB</v>
      </c>
      <c r="L50" s="81">
        <v>0</v>
      </c>
      <c r="M50" s="14"/>
      <c r="N50" s="77">
        <f>R50</f>
        <v>0</v>
      </c>
      <c r="O50" s="99"/>
      <c r="P50" s="14"/>
      <c r="Q50" s="14"/>
      <c r="R50" s="23">
        <f>VLOOKUP($I50,TS4L6_HDD,10,FALSE)*L50</f>
        <v>0</v>
      </c>
      <c r="S50" s="19">
        <f>VLOOKUP($I50,TS4L6_HDD,11,FALSE)</f>
        <v>0</v>
      </c>
      <c r="T50" s="176" t="str">
        <f>VLOOKUP($I50,TSL6_ALL,12,FALSE)</f>
        <v>L6N13</v>
      </c>
    </row>
    <row r="51" spans="1:20" x14ac:dyDescent="0.25">
      <c r="A51" s="88"/>
      <c r="B51" s="88"/>
      <c r="C51" s="88"/>
      <c r="D51" s="88"/>
      <c r="E51" s="88"/>
      <c r="F51" s="88"/>
      <c r="G51" s="2"/>
      <c r="H51" s="5"/>
      <c r="I51" s="42"/>
      <c r="J51" s="2"/>
      <c r="K51" s="101"/>
      <c r="L51" s="55"/>
      <c r="M51" s="14"/>
      <c r="N51" s="78"/>
      <c r="O51" s="99"/>
      <c r="P51" s="14"/>
      <c r="Q51" s="14"/>
      <c r="R51" s="63"/>
      <c r="S51" s="11"/>
      <c r="T51" s="175"/>
    </row>
    <row r="52" spans="1:20" ht="16.5" customHeight="1" x14ac:dyDescent="0.2">
      <c r="A52" s="88"/>
      <c r="B52" s="88"/>
      <c r="C52" s="88"/>
      <c r="D52" s="88"/>
      <c r="E52" s="88"/>
      <c r="F52" s="88"/>
      <c r="G52" s="2"/>
      <c r="H52" s="5"/>
      <c r="I52" s="129" t="str">
        <f>ConfTS4L6!A94</f>
        <v>1.92TB SSD SAS ISE RI 12Gbps</v>
      </c>
      <c r="J52" s="2"/>
      <c r="K52" s="50" t="str">
        <f>VLOOKUP($I52,TS4L6_HDD,13,FALSE)</f>
        <v>TS4L6-SSD-RI1,6TB</v>
      </c>
      <c r="L52" s="81">
        <v>0</v>
      </c>
      <c r="M52" s="14"/>
      <c r="N52" s="77">
        <f>R52</f>
        <v>0</v>
      </c>
      <c r="O52" s="99"/>
      <c r="P52" s="14"/>
      <c r="Q52" s="14"/>
      <c r="R52" s="23">
        <f>VLOOKUP($I52,TS4L6_HDD,10,FALSE)*L52</f>
        <v>0</v>
      </c>
      <c r="S52" s="19">
        <f>VLOOKUP($I52,TS4L6_HDD,11,FALSE)</f>
        <v>0</v>
      </c>
      <c r="T52" s="176" t="str">
        <f>VLOOKUP($I52,TSL6_ALL,12,FALSE)</f>
        <v>L6N14</v>
      </c>
    </row>
    <row r="53" spans="1:20" x14ac:dyDescent="0.25">
      <c r="A53" s="88"/>
      <c r="B53" s="88"/>
      <c r="C53" s="88"/>
      <c r="D53" s="88"/>
      <c r="E53" s="88"/>
      <c r="F53" s="88"/>
      <c r="G53" s="2"/>
      <c r="H53" s="5"/>
      <c r="I53" s="42"/>
      <c r="J53" s="2"/>
      <c r="K53" s="101"/>
      <c r="L53" s="55"/>
      <c r="M53" s="14"/>
      <c r="N53" s="78"/>
      <c r="O53" s="99"/>
      <c r="P53" s="14"/>
      <c r="Q53" s="14"/>
      <c r="R53" s="15"/>
      <c r="S53" s="11"/>
      <c r="T53" s="175"/>
    </row>
    <row r="54" spans="1:20" ht="16.5" customHeight="1" x14ac:dyDescent="0.2">
      <c r="A54" s="88"/>
      <c r="B54" s="88"/>
      <c r="C54" s="88"/>
      <c r="D54" s="88"/>
      <c r="E54" s="88"/>
      <c r="F54" s="88"/>
      <c r="G54" s="2"/>
      <c r="H54" s="5"/>
      <c r="I54" s="129" t="str">
        <f>ConfTS4L6!A95</f>
        <v>1.6TB SSD SAS ISE MU 12Gbps</v>
      </c>
      <c r="J54" s="2"/>
      <c r="K54" s="50" t="str">
        <f>VLOOKUP($I54,TS4L6_HDD,13,FALSE)</f>
        <v>TS4L6-SSD-MU1,6TB</v>
      </c>
      <c r="L54" s="81">
        <v>0</v>
      </c>
      <c r="M54" s="14"/>
      <c r="N54" s="77">
        <f>R54</f>
        <v>0</v>
      </c>
      <c r="O54" s="99"/>
      <c r="P54" s="14"/>
      <c r="Q54" s="14"/>
      <c r="R54" s="23">
        <f>VLOOKUP($I54,TS4L6_HDD,10,FALSE)*L54</f>
        <v>0</v>
      </c>
      <c r="S54" s="19">
        <f>VLOOKUP($I54,TS4L6_HDD,11,FALSE)</f>
        <v>0</v>
      </c>
      <c r="T54" s="176" t="str">
        <f>VLOOKUP($I54,TSL6_ALL,12,FALSE)</f>
        <v>L6N15</v>
      </c>
    </row>
    <row r="55" spans="1:20" x14ac:dyDescent="0.25">
      <c r="A55" s="88"/>
      <c r="B55" s="88"/>
      <c r="C55" s="88"/>
      <c r="D55" s="88"/>
      <c r="E55" s="88"/>
      <c r="F55" s="88"/>
      <c r="G55" s="2"/>
      <c r="H55" s="5"/>
      <c r="I55" s="42"/>
      <c r="J55" s="2"/>
      <c r="K55" s="101"/>
      <c r="L55" s="55"/>
      <c r="M55" s="14"/>
      <c r="N55" s="78"/>
      <c r="O55" s="99"/>
      <c r="P55" s="14"/>
      <c r="Q55" s="14"/>
      <c r="R55" s="15"/>
      <c r="S55" s="11"/>
      <c r="T55" s="175"/>
    </row>
    <row r="56" spans="1:20" ht="16.5" customHeight="1" x14ac:dyDescent="0.2">
      <c r="A56" s="88"/>
      <c r="B56" s="88"/>
      <c r="C56" s="88"/>
      <c r="D56" s="88"/>
      <c r="E56" s="88"/>
      <c r="F56" s="88"/>
      <c r="G56" s="2"/>
      <c r="H56" s="5"/>
      <c r="I56" s="129" t="str">
        <f>ConfTS4L6!A96</f>
        <v>960GB SSD SAS ISE RI 12Gbps</v>
      </c>
      <c r="J56" s="2"/>
      <c r="K56" s="66" t="str">
        <f>VLOOKUP($I56,TS4L6_HDD,13,FALSE)</f>
        <v>TS4L6-SSD-RI800GB</v>
      </c>
      <c r="L56" s="81">
        <v>2</v>
      </c>
      <c r="M56" s="14"/>
      <c r="N56" s="77">
        <f>R56</f>
        <v>0</v>
      </c>
      <c r="O56" s="99"/>
      <c r="P56" s="14"/>
      <c r="Q56" s="14"/>
      <c r="R56" s="23">
        <f>IF(L56&gt;2,(VLOOKUP($I56,TS4L6_HDD,10,FALSE)*(L56-2)),0)</f>
        <v>0</v>
      </c>
      <c r="S56" s="19">
        <f>VLOOKUP($I56,TS4L6_HDD,11,FALSE)*L56</f>
        <v>0</v>
      </c>
      <c r="T56" s="176" t="str">
        <f>VLOOKUP($I56,TSL6_ALL,12,FALSE)</f>
        <v>L6N16</v>
      </c>
    </row>
    <row r="57" spans="1:20" x14ac:dyDescent="0.25">
      <c r="A57" s="88"/>
      <c r="B57" s="88"/>
      <c r="C57" s="88"/>
      <c r="D57" s="88"/>
      <c r="E57" s="88"/>
      <c r="F57" s="88"/>
      <c r="G57" s="2"/>
      <c r="H57" s="5"/>
      <c r="I57" s="42"/>
      <c r="J57" s="2"/>
      <c r="K57" s="101"/>
      <c r="L57" s="55"/>
      <c r="M57" s="14"/>
      <c r="N57" s="78"/>
      <c r="O57" s="99"/>
      <c r="P57" s="14"/>
      <c r="Q57" s="14"/>
      <c r="R57" s="15"/>
      <c r="S57" s="11"/>
      <c r="T57" s="175"/>
    </row>
    <row r="58" spans="1:20" ht="16.5" customHeight="1" x14ac:dyDescent="0.2">
      <c r="A58" s="88"/>
      <c r="B58" s="88"/>
      <c r="C58" s="88"/>
      <c r="D58" s="88"/>
      <c r="E58" s="88"/>
      <c r="F58" s="88"/>
      <c r="G58" s="2"/>
      <c r="H58" s="5"/>
      <c r="I58" s="129" t="str">
        <f>ConfTS4L6!A97</f>
        <v>800GB SSD SAS ISE Mix Use 12Gbps</v>
      </c>
      <c r="J58" s="2"/>
      <c r="K58" s="66" t="str">
        <f>VLOOKUP($I58,TS4L6_HDD,13,FALSE)</f>
        <v>TS4L6-SSD-MU800GB</v>
      </c>
      <c r="L58" s="81">
        <v>0</v>
      </c>
      <c r="M58" s="14"/>
      <c r="N58" s="77">
        <f>R58</f>
        <v>0</v>
      </c>
      <c r="O58" s="99"/>
      <c r="P58" s="14"/>
      <c r="Q58" s="14"/>
      <c r="R58" s="23">
        <f>VLOOKUP($I58,TS4L6_HDD,10,FALSE)*L58</f>
        <v>0</v>
      </c>
      <c r="S58" s="19">
        <f>VLOOKUP($I58,TS4L6_HDD,11,FALSE)*L58</f>
        <v>0</v>
      </c>
      <c r="T58" s="176" t="str">
        <f>VLOOKUP($I58,TSL6_ALL,12,FALSE)</f>
        <v>L6N17</v>
      </c>
    </row>
    <row r="59" spans="1:20" ht="16.5" customHeight="1" x14ac:dyDescent="0.25">
      <c r="A59" s="88"/>
      <c r="B59" s="88"/>
      <c r="C59" s="88"/>
      <c r="D59" s="88"/>
      <c r="E59" s="88"/>
      <c r="F59" s="88"/>
      <c r="G59" s="2"/>
      <c r="H59" s="5"/>
      <c r="I59" s="44"/>
      <c r="J59" s="2"/>
      <c r="K59" s="318"/>
      <c r="L59" s="318"/>
      <c r="M59" s="14"/>
      <c r="N59" s="78"/>
      <c r="O59" s="99"/>
      <c r="P59" s="14"/>
      <c r="Q59" s="14"/>
      <c r="R59" s="15"/>
      <c r="S59" s="11"/>
      <c r="T59" s="175"/>
    </row>
    <row r="60" spans="1:20" ht="17.25" customHeight="1" x14ac:dyDescent="0.2">
      <c r="A60" s="88"/>
      <c r="B60" s="88"/>
      <c r="C60" s="88"/>
      <c r="D60" s="88"/>
      <c r="E60" s="88"/>
      <c r="F60" s="88"/>
      <c r="G60" s="2"/>
      <c r="H60" s="5"/>
      <c r="I60" s="223" t="str">
        <f>ConfTS4L6!A99</f>
        <v>7.68TB SSD RI SAS ISE 12Gbps</v>
      </c>
      <c r="J60" s="2"/>
      <c r="K60" s="223" t="str">
        <f>VLOOKUP($I60,TS4L6_HDD,13,FALSE)</f>
        <v>TS4L6-SSD7.68RI</v>
      </c>
      <c r="L60" s="81">
        <v>0</v>
      </c>
      <c r="M60" s="14"/>
      <c r="N60" s="224">
        <f>R60+S60</f>
        <v>0</v>
      </c>
      <c r="O60" s="99"/>
      <c r="P60" s="14"/>
      <c r="Q60" s="14"/>
      <c r="R60" s="23">
        <f>VLOOKUP($I60,TS4L6_HDD,11,FALSE)*L60</f>
        <v>0</v>
      </c>
      <c r="S60" s="23">
        <f>VLOOKUP($I60,TS4L6_HDD,10,FALSE)*L60</f>
        <v>0</v>
      </c>
      <c r="T60" s="176" t="str">
        <f>VLOOKUP($I60,TSL6_ALL,12,FALSE)</f>
        <v>L6N32</v>
      </c>
    </row>
    <row r="61" spans="1:20" ht="16.5" customHeight="1" x14ac:dyDescent="0.25">
      <c r="A61" s="88"/>
      <c r="B61" s="88"/>
      <c r="C61" s="88"/>
      <c r="D61" s="88"/>
      <c r="E61" s="88"/>
      <c r="F61" s="88"/>
      <c r="G61" s="2"/>
      <c r="H61" s="5"/>
      <c r="I61" s="44"/>
      <c r="J61" s="2"/>
      <c r="K61" s="318"/>
      <c r="L61" s="318"/>
      <c r="M61" s="14"/>
      <c r="N61" s="78"/>
      <c r="O61" s="99"/>
      <c r="P61" s="14"/>
      <c r="Q61" s="14"/>
      <c r="R61" s="15"/>
      <c r="S61" s="11"/>
      <c r="T61" s="175"/>
    </row>
    <row r="62" spans="1:20" x14ac:dyDescent="0.25">
      <c r="A62" s="88"/>
      <c r="B62" s="88"/>
      <c r="C62" s="88"/>
      <c r="D62" s="88"/>
      <c r="E62" s="88"/>
      <c r="F62" s="88"/>
      <c r="G62" s="2"/>
      <c r="H62" s="5"/>
      <c r="I62" s="130" t="s">
        <v>25</v>
      </c>
      <c r="J62" s="2"/>
      <c r="K62" s="114" t="s">
        <v>23</v>
      </c>
      <c r="L62" s="114" t="s">
        <v>24</v>
      </c>
      <c r="M62" s="14"/>
      <c r="N62" s="14"/>
      <c r="O62" s="99"/>
      <c r="P62" s="14"/>
      <c r="Q62" s="14"/>
      <c r="R62" s="15"/>
      <c r="S62" s="11"/>
      <c r="T62" s="175"/>
    </row>
    <row r="63" spans="1:20" x14ac:dyDescent="0.25">
      <c r="A63" s="88"/>
      <c r="B63" s="88"/>
      <c r="C63" s="88"/>
      <c r="D63" s="88"/>
      <c r="E63" s="88"/>
      <c r="F63" s="88"/>
      <c r="G63" s="2"/>
      <c r="H63" s="5"/>
      <c r="I63" s="225" t="str">
        <f>IF(AND($K$63&gt;0,$I$13="PowerEdge R940 Server (General Purpose)"),"▲ Per Selezionare dischi nVME selezionare Chassis nVME o vSAN ▲","")</f>
        <v/>
      </c>
      <c r="J63" s="2"/>
      <c r="K63" s="86">
        <f>SUM(L64:L70)</f>
        <v>0</v>
      </c>
      <c r="L63" s="86">
        <f>12-K63</f>
        <v>12</v>
      </c>
      <c r="M63" s="14"/>
      <c r="N63" s="14"/>
      <c r="O63" s="99"/>
      <c r="P63" s="14"/>
      <c r="Q63" s="14"/>
      <c r="R63" s="15"/>
      <c r="S63" s="11"/>
      <c r="T63" s="175"/>
    </row>
    <row r="64" spans="1:20" ht="12.75" x14ac:dyDescent="0.2">
      <c r="A64" s="88"/>
      <c r="B64" s="88"/>
      <c r="C64" s="88"/>
      <c r="D64" s="88"/>
      <c r="E64" s="88"/>
      <c r="F64" s="88"/>
      <c r="G64" s="2"/>
      <c r="H64" s="5"/>
      <c r="I64" s="222" t="str">
        <f>ConfTS4L6!A98</f>
        <v>1.6TB Enterprise NVMe Mixed Use Drive U.2</v>
      </c>
      <c r="J64" s="2"/>
      <c r="K64" s="50" t="str">
        <f>VLOOKUP($I64,TS4L6_HDD,13,FALSE)</f>
        <v>TS4L6-NVME1,6TB</v>
      </c>
      <c r="L64" s="81">
        <v>0</v>
      </c>
      <c r="M64" s="14"/>
      <c r="N64" s="77">
        <f>R64</f>
        <v>0</v>
      </c>
      <c r="O64" s="99"/>
      <c r="P64" s="14"/>
      <c r="Q64" s="14"/>
      <c r="R64" s="23">
        <f>VLOOKUP($I64,TS4L6_HDD,10,FALSE)*L64</f>
        <v>0</v>
      </c>
      <c r="S64" s="19">
        <f>VLOOKUP($I64,TS4L6_HDD,11,FALSE)</f>
        <v>0</v>
      </c>
      <c r="T64" s="176" t="str">
        <f>VLOOKUP($I64,TSL6_ALL,12,FALSE)</f>
        <v>L6N18</v>
      </c>
    </row>
    <row r="65" spans="1:22" ht="12.75" x14ac:dyDescent="0.2">
      <c r="A65" s="88"/>
      <c r="B65" s="88"/>
      <c r="C65" s="88"/>
      <c r="D65" s="88"/>
      <c r="E65" s="88"/>
      <c r="F65" s="88"/>
      <c r="G65" s="2"/>
      <c r="H65" s="5"/>
      <c r="I65" s="14"/>
      <c r="J65" s="14"/>
      <c r="K65" s="14"/>
      <c r="L65" s="14"/>
      <c r="M65" s="14"/>
      <c r="N65" s="14"/>
      <c r="O65" s="99"/>
      <c r="P65" s="14"/>
      <c r="Q65" s="14"/>
      <c r="R65" s="87"/>
      <c r="S65" s="87"/>
      <c r="T65" s="177"/>
    </row>
    <row r="66" spans="1:22" ht="12.75" x14ac:dyDescent="0.2">
      <c r="A66" s="88"/>
      <c r="B66" s="88"/>
      <c r="C66" s="88"/>
      <c r="D66" s="88"/>
      <c r="E66" s="88"/>
      <c r="F66" s="88"/>
      <c r="G66" s="2"/>
      <c r="H66" s="5"/>
      <c r="I66" s="223" t="str">
        <f>ConfTS4L6!A100</f>
        <v>3.2TB, Enterprise, NVMe, Mixed Use</v>
      </c>
      <c r="J66" s="2"/>
      <c r="K66" s="223" t="str">
        <f>VLOOKUP($I66,TS4L6_HDD,13,FALSE)</f>
        <v>TS4L6-NVMe3.2MU</v>
      </c>
      <c r="L66" s="81">
        <v>0</v>
      </c>
      <c r="M66" s="14"/>
      <c r="N66" s="224">
        <f>R66</f>
        <v>0</v>
      </c>
      <c r="O66" s="99"/>
      <c r="P66" s="14"/>
      <c r="Q66" s="14"/>
      <c r="R66" s="23">
        <f>VLOOKUP($I66,TS4L6_HDD,10,FALSE)*L66</f>
        <v>0</v>
      </c>
      <c r="S66" s="19">
        <f>VLOOKUP($I66,TS4L6_HDD,11,FALSE)</f>
        <v>0</v>
      </c>
      <c r="T66" s="176" t="str">
        <f>VLOOKUP($I66,TSL6_ALL,12,FALSE)</f>
        <v>L6N33</v>
      </c>
    </row>
    <row r="67" spans="1:22" ht="12" customHeight="1" x14ac:dyDescent="0.2">
      <c r="A67" s="88"/>
      <c r="B67" s="88"/>
      <c r="C67" s="88"/>
      <c r="D67" s="88"/>
      <c r="E67" s="88"/>
      <c r="F67" s="88"/>
      <c r="G67" s="2"/>
      <c r="H67" s="5"/>
      <c r="I67" s="14"/>
      <c r="J67" s="14"/>
      <c r="K67" s="14"/>
      <c r="L67" s="14"/>
      <c r="M67" s="14"/>
      <c r="N67" s="14"/>
      <c r="O67" s="99"/>
      <c r="P67" s="14"/>
      <c r="Q67" s="14"/>
      <c r="R67" s="87"/>
      <c r="S67" s="87"/>
      <c r="T67" s="177"/>
    </row>
    <row r="68" spans="1:22" ht="12.75" x14ac:dyDescent="0.2">
      <c r="A68" s="88"/>
      <c r="B68" s="88"/>
      <c r="C68" s="88"/>
      <c r="D68" s="88"/>
      <c r="E68" s="88"/>
      <c r="F68" s="88"/>
      <c r="G68" s="2"/>
      <c r="H68" s="5"/>
      <c r="I68" s="223" t="str">
        <f>ConfTS4L6!A101</f>
        <v>1.92TB, Enterprise, NVMe, Read Intensive</v>
      </c>
      <c r="J68" s="2"/>
      <c r="K68" s="223" t="str">
        <f>VLOOKUP($I68,TS4L6_HDD,13,FALSE)</f>
        <v>TS4L6-NVMe1.92RI</v>
      </c>
      <c r="L68" s="81">
        <v>0</v>
      </c>
      <c r="M68" s="14"/>
      <c r="N68" s="224">
        <f>R68</f>
        <v>0</v>
      </c>
      <c r="O68" s="99"/>
      <c r="P68" s="14"/>
      <c r="Q68" s="14"/>
      <c r="R68" s="23">
        <f>VLOOKUP($I68,TS4L6_HDD,10,FALSE)*L68</f>
        <v>0</v>
      </c>
      <c r="S68" s="19">
        <f>VLOOKUP($I68,TS4L6_HDD,11,FALSE)</f>
        <v>0</v>
      </c>
      <c r="T68" s="176" t="str">
        <f>VLOOKUP($I68,TSL6_ALL,12,FALSE)</f>
        <v>L6N34</v>
      </c>
    </row>
    <row r="69" spans="1:22" ht="12" customHeight="1" x14ac:dyDescent="0.2">
      <c r="A69" s="88"/>
      <c r="B69" s="88"/>
      <c r="C69" s="88"/>
      <c r="D69" s="88"/>
      <c r="E69" s="88"/>
      <c r="F69" s="88"/>
      <c r="G69" s="2"/>
      <c r="H69" s="5"/>
      <c r="I69" s="14"/>
      <c r="J69" s="14"/>
      <c r="K69" s="14"/>
      <c r="L69" s="14"/>
      <c r="M69" s="14"/>
      <c r="N69" s="14"/>
      <c r="O69" s="99"/>
      <c r="P69" s="14"/>
      <c r="Q69" s="14"/>
      <c r="R69" s="87"/>
      <c r="S69" s="87"/>
      <c r="T69" s="177"/>
    </row>
    <row r="70" spans="1:22" ht="12.75" x14ac:dyDescent="0.2">
      <c r="A70" s="88"/>
      <c r="B70" s="88"/>
      <c r="C70" s="88"/>
      <c r="D70" s="88"/>
      <c r="E70" s="88"/>
      <c r="F70" s="88"/>
      <c r="G70" s="2"/>
      <c r="H70" s="5"/>
      <c r="I70" s="223" t="str">
        <f>ConfTS4L6!A102</f>
        <v>3.84TB, Enterprise, NVMe, Read Intensive</v>
      </c>
      <c r="J70" s="2"/>
      <c r="K70" s="223" t="str">
        <f>VLOOKUP($I70,TS4L6_HDD,13,FALSE)</f>
        <v>TS4L6-NVMe3.84RI</v>
      </c>
      <c r="L70" s="81">
        <v>0</v>
      </c>
      <c r="M70" s="14"/>
      <c r="N70" s="224">
        <f>R70</f>
        <v>0</v>
      </c>
      <c r="O70" s="99"/>
      <c r="P70" s="14"/>
      <c r="Q70" s="14"/>
      <c r="R70" s="23">
        <f>VLOOKUP($I70,TS4L6_HDD,10,FALSE)*L70</f>
        <v>0</v>
      </c>
      <c r="S70" s="19">
        <f>VLOOKUP($I70,TS4L6_HDD,11,FALSE)</f>
        <v>0</v>
      </c>
      <c r="T70" s="176" t="str">
        <f>VLOOKUP($I70,TSL6_ALL,12,FALSE)</f>
        <v>L6N35</v>
      </c>
    </row>
    <row r="71" spans="1:22" ht="12.75" x14ac:dyDescent="0.2">
      <c r="A71" s="88"/>
      <c r="B71" s="88"/>
      <c r="C71" s="88"/>
      <c r="D71" s="88"/>
      <c r="E71" s="88"/>
      <c r="F71" s="88"/>
      <c r="G71" s="2"/>
      <c r="H71" s="5"/>
      <c r="I71" s="14"/>
      <c r="J71" s="14"/>
      <c r="K71" s="14"/>
      <c r="L71" s="14"/>
      <c r="M71" s="14"/>
      <c r="N71" s="14"/>
      <c r="O71" s="99"/>
      <c r="P71" s="14"/>
      <c r="Q71" s="14"/>
      <c r="R71" s="87"/>
      <c r="S71" s="87"/>
      <c r="T71" s="177"/>
    </row>
    <row r="72" spans="1:22" x14ac:dyDescent="0.25">
      <c r="A72" s="88"/>
      <c r="B72" s="88"/>
      <c r="C72" s="88"/>
      <c r="D72" s="88"/>
      <c r="E72" s="88"/>
      <c r="F72" s="88"/>
      <c r="G72" s="2"/>
      <c r="H72" s="5"/>
      <c r="I72" s="129" t="s">
        <v>26</v>
      </c>
      <c r="J72" s="2"/>
      <c r="K72" s="14"/>
      <c r="L72" s="14"/>
      <c r="M72" s="14"/>
      <c r="N72" s="14"/>
      <c r="O72" s="99"/>
      <c r="P72" s="14"/>
      <c r="Q72" s="14"/>
      <c r="R72" s="11"/>
      <c r="S72" s="11"/>
      <c r="T72" s="175"/>
    </row>
    <row r="73" spans="1:22" ht="12.75" x14ac:dyDescent="0.2">
      <c r="A73" s="88"/>
      <c r="B73" s="88"/>
      <c r="C73" s="88"/>
      <c r="D73" s="88"/>
      <c r="E73" s="88"/>
      <c r="F73" s="88"/>
      <c r="G73" s="2"/>
      <c r="H73" s="5"/>
      <c r="I73" s="252" t="str">
        <f>IF(W13="",ConfTS4L6!A119,IF(W13&lt;&gt;"",ConfTS4L6!A121,ConfTS4L6!A119))</f>
        <v>No Boss card</v>
      </c>
      <c r="J73" s="2"/>
      <c r="K73" s="135" t="str">
        <f>IF(L73&gt;0,VLOOKUP($I73,TS4L6_ISDM,13,FALSE),"")</f>
        <v/>
      </c>
      <c r="L73" s="136" t="str">
        <f>VLOOKUP($I73,TS4L6_ISDM,7,FALSE)</f>
        <v/>
      </c>
      <c r="M73" s="71"/>
      <c r="N73" s="224">
        <f>R73+S73</f>
        <v>0</v>
      </c>
      <c r="O73" s="99"/>
      <c r="P73" s="14"/>
      <c r="Q73" s="14"/>
      <c r="R73" s="23">
        <f>VLOOKUP($I73,TS4L6_ISDM,10,FALSE)</f>
        <v>0</v>
      </c>
      <c r="S73" s="19">
        <f>IF(W13="v2tb",0,IF(W13="v512",0,VLOOKUP($I73,TS4L6_ISDM,11,FALSE)))</f>
        <v>0</v>
      </c>
      <c r="T73" s="176" t="str">
        <f>IF(W13="v2tb",0,IF(W13="vsan",0,IF(W13="v512",0,VLOOKUP($I73,TSL6_ALL,12,FALSE))))</f>
        <v/>
      </c>
    </row>
    <row r="74" spans="1:22" x14ac:dyDescent="0.25">
      <c r="A74" s="88"/>
      <c r="B74" s="88"/>
      <c r="C74" s="88"/>
      <c r="D74" s="88"/>
      <c r="E74" s="88"/>
      <c r="F74" s="88"/>
      <c r="G74" s="2"/>
      <c r="H74" s="5"/>
      <c r="I74" s="68"/>
      <c r="J74" s="2"/>
      <c r="K74" s="69"/>
      <c r="L74" s="70"/>
      <c r="M74" s="14"/>
      <c r="N74" s="14"/>
      <c r="O74" s="99"/>
      <c r="P74" s="14"/>
      <c r="Q74" s="14"/>
      <c r="R74" s="15"/>
      <c r="S74" s="11"/>
      <c r="T74" s="175"/>
    </row>
    <row r="75" spans="1:22" x14ac:dyDescent="0.25">
      <c r="A75" s="88"/>
      <c r="B75" s="88"/>
      <c r="C75" s="88"/>
      <c r="D75" s="88"/>
      <c r="E75" s="88"/>
      <c r="F75" s="88"/>
      <c r="G75" s="2"/>
      <c r="H75" s="5"/>
      <c r="I75" s="129" t="s">
        <v>28</v>
      </c>
      <c r="J75" s="308" t="str">
        <f>IF(N75="","",U76)</f>
        <v/>
      </c>
      <c r="K75" s="101"/>
      <c r="L75" s="55"/>
      <c r="M75" s="14"/>
      <c r="N75" s="14"/>
      <c r="O75" s="99"/>
      <c r="P75" s="14"/>
      <c r="Q75" s="14"/>
      <c r="R75" s="11"/>
      <c r="S75" s="11"/>
      <c r="T75" s="175"/>
    </row>
    <row r="76" spans="1:22" ht="16.5" customHeight="1" x14ac:dyDescent="0.3">
      <c r="A76" s="88"/>
      <c r="B76" s="88"/>
      <c r="C76" s="88"/>
      <c r="D76" s="88"/>
      <c r="E76" s="88"/>
      <c r="F76" s="88"/>
      <c r="G76" s="2"/>
      <c r="H76" s="5"/>
      <c r="I76" s="252" t="str">
        <f>IF(W16=1,"Dual, Hot-plug Power Supply (1+1), 1400W",IF($K$16="TS3L4-GPUDW","Dual, Hot-plug Power Supply (1+1), 2000W",IF($K$16="TS3L4-GPUSW","Dual, Hot-plug Power Supply (1+1), 2000W","Dual, Hot-plug, Redundant Power Supply (1+1), 750W")))</f>
        <v>Dual, Hot-plug Power Supply (1+1), 1400W</v>
      </c>
      <c r="J76" s="308"/>
      <c r="K76" s="50" t="str">
        <f>VLOOKUP($I76,TS4L6_PSU,13,FALSE)</f>
        <v>TS4L6-PSU1400W</v>
      </c>
      <c r="L76" s="22">
        <f>VLOOKUP($I76,TS4L6_PSU,7,FALSE)</f>
        <v>1</v>
      </c>
      <c r="M76" s="137"/>
      <c r="N76" s="14"/>
      <c r="O76" s="99"/>
      <c r="P76" s="14"/>
      <c r="Q76" s="14"/>
      <c r="R76" s="23">
        <f>VLOOKUP($I76,TS4L6_PSU,10,FALSE)</f>
        <v>0</v>
      </c>
      <c r="S76" s="19">
        <f>VLOOKUP($I76,TS4L6_PSU,11,FALSE)</f>
        <v>0</v>
      </c>
      <c r="T76" s="176" t="str">
        <f>VLOOKUP($I76,TSL6_ALL,12,FALSE)</f>
        <v>L6N49</v>
      </c>
      <c r="U76" s="137" t="s">
        <v>29</v>
      </c>
      <c r="V76" s="57"/>
    </row>
    <row r="77" spans="1:22" x14ac:dyDescent="0.25">
      <c r="A77" s="88"/>
      <c r="B77" s="88"/>
      <c r="C77" s="88"/>
      <c r="D77" s="88"/>
      <c r="E77" s="88"/>
      <c r="F77" s="88"/>
      <c r="G77" s="2"/>
      <c r="H77" s="5"/>
      <c r="I77" s="101"/>
      <c r="J77" s="2"/>
      <c r="K77" s="101"/>
      <c r="L77" s="55"/>
      <c r="M77" s="14"/>
      <c r="N77" s="323"/>
      <c r="O77" s="324"/>
      <c r="P77" s="14"/>
      <c r="Q77" s="125"/>
      <c r="R77" s="15"/>
      <c r="S77" s="11"/>
      <c r="T77" s="175"/>
    </row>
    <row r="78" spans="1:22" ht="15.75" customHeight="1" x14ac:dyDescent="0.25">
      <c r="A78" s="88"/>
      <c r="B78" s="88"/>
      <c r="C78" s="88"/>
      <c r="D78" s="88"/>
      <c r="E78" s="88"/>
      <c r="F78" s="88"/>
      <c r="G78" s="2"/>
      <c r="H78" s="5"/>
      <c r="I78" s="82" t="s">
        <v>30</v>
      </c>
      <c r="J78" s="305"/>
      <c r="K78" s="101"/>
      <c r="L78" s="55"/>
      <c r="M78" s="14"/>
      <c r="N78" s="323"/>
      <c r="O78" s="324"/>
      <c r="P78" s="14"/>
      <c r="Q78" s="125"/>
      <c r="R78" s="11"/>
      <c r="S78" s="11"/>
      <c r="T78" s="175"/>
    </row>
    <row r="79" spans="1:22" ht="16.5" customHeight="1" x14ac:dyDescent="0.25">
      <c r="A79" s="88"/>
      <c r="B79" s="88"/>
      <c r="C79" s="88"/>
      <c r="D79" s="88"/>
      <c r="E79" s="88"/>
      <c r="F79" s="88"/>
      <c r="G79" s="2"/>
      <c r="H79" s="5"/>
      <c r="I79" s="252" t="s">
        <v>31</v>
      </c>
      <c r="J79" s="305"/>
      <c r="K79" s="101"/>
      <c r="L79" s="55"/>
      <c r="M79" s="14"/>
      <c r="N79" s="323"/>
      <c r="O79" s="324"/>
      <c r="P79" s="14"/>
      <c r="Q79" s="125"/>
      <c r="R79" s="15"/>
      <c r="S79" s="11"/>
      <c r="T79" s="175"/>
    </row>
    <row r="80" spans="1:22" ht="16.5" customHeight="1" thickBot="1" x14ac:dyDescent="0.3">
      <c r="A80" s="88"/>
      <c r="B80" s="88"/>
      <c r="C80" s="88"/>
      <c r="D80" s="88"/>
      <c r="E80" s="88"/>
      <c r="F80" s="88"/>
      <c r="G80" s="2"/>
      <c r="H80" s="119"/>
      <c r="I80" s="120"/>
      <c r="J80" s="120"/>
      <c r="K80" s="120"/>
      <c r="L80" s="120"/>
      <c r="M80" s="120"/>
      <c r="N80" s="120"/>
      <c r="O80" s="121"/>
      <c r="P80" s="14"/>
      <c r="Q80" s="125"/>
      <c r="R80" s="15"/>
      <c r="S80" s="11"/>
      <c r="T80" s="175"/>
    </row>
    <row r="81" spans="1:22" ht="234.75" customHeight="1" x14ac:dyDescent="0.25">
      <c r="A81" s="88"/>
      <c r="B81" s="88"/>
      <c r="C81" s="88"/>
      <c r="D81" s="88"/>
      <c r="E81" s="88"/>
      <c r="F81" s="88"/>
      <c r="G81" s="2"/>
      <c r="H81" s="3"/>
      <c r="I81"/>
      <c r="J81" s="4"/>
      <c r="K81" s="122"/>
      <c r="L81" s="123"/>
      <c r="M81" s="4"/>
      <c r="N81" s="4"/>
      <c r="O81" s="124"/>
      <c r="P81" s="14"/>
      <c r="Q81" s="2"/>
      <c r="R81" s="11"/>
      <c r="S81" s="11"/>
      <c r="T81" s="175"/>
    </row>
    <row r="82" spans="1:22" ht="15.75" customHeight="1" x14ac:dyDescent="0.25">
      <c r="A82" s="88"/>
      <c r="B82" s="88"/>
      <c r="C82" s="88"/>
      <c r="D82" s="88"/>
      <c r="E82" s="88"/>
      <c r="F82" s="88"/>
      <c r="G82" s="2"/>
      <c r="H82" s="5"/>
      <c r="I82" s="2"/>
      <c r="J82" s="2"/>
      <c r="K82" s="101"/>
      <c r="L82" s="55"/>
      <c r="M82" s="14"/>
      <c r="N82" s="14"/>
      <c r="O82" s="99"/>
      <c r="P82" s="14"/>
      <c r="Q82" s="14"/>
      <c r="R82" s="15"/>
      <c r="S82" s="11"/>
      <c r="T82" s="175"/>
      <c r="U82" s="7" t="str">
        <f>IF($K$16="TS3L4-GPUDW","1",IF($K$16="TS3L4-GPUSW","20",IF($L$22=1,"300","4000")))</f>
        <v>4000</v>
      </c>
    </row>
    <row r="83" spans="1:22" ht="27" customHeight="1" x14ac:dyDescent="0.25">
      <c r="A83" s="88"/>
      <c r="B83" s="88"/>
      <c r="C83" s="88"/>
      <c r="D83" s="88"/>
      <c r="E83" s="88"/>
      <c r="F83" s="88"/>
      <c r="G83" s="2"/>
      <c r="H83" s="5"/>
      <c r="I83" s="82" t="s">
        <v>661</v>
      </c>
      <c r="J83" s="2"/>
      <c r="K83" s="319" t="str">
        <f>IF(AND(L22=0,SUM(L105:L120)&gt;0),"Selezionare Processore Aggiuntivo o Deselezionare
 Schede PCI","")</f>
        <v/>
      </c>
      <c r="L83" s="319"/>
      <c r="M83" s="14"/>
      <c r="N83" s="14"/>
      <c r="O83" s="99"/>
      <c r="P83" s="14"/>
      <c r="Q83" s="14"/>
      <c r="R83" s="11"/>
      <c r="S83" s="11"/>
      <c r="T83" s="175"/>
    </row>
    <row r="84" spans="1:22" ht="12.75" x14ac:dyDescent="0.2">
      <c r="A84" s="88"/>
      <c r="B84" s="88"/>
      <c r="C84" s="88"/>
      <c r="D84" s="88"/>
      <c r="E84" s="88"/>
      <c r="F84" s="88"/>
      <c r="G84" s="2"/>
      <c r="H84" s="5"/>
      <c r="I84" s="253" t="s">
        <v>552</v>
      </c>
      <c r="J84" s="2"/>
      <c r="K84" s="47"/>
      <c r="L84" s="22"/>
      <c r="M84" s="14"/>
      <c r="N84" s="22"/>
      <c r="O84" s="105"/>
      <c r="P84" s="14"/>
      <c r="Q84" s="109"/>
      <c r="R84" s="23"/>
      <c r="S84" s="19"/>
      <c r="T84" s="176"/>
      <c r="V84" s="26"/>
    </row>
    <row r="85" spans="1:22" x14ac:dyDescent="0.25">
      <c r="A85" s="88"/>
      <c r="B85" s="88"/>
      <c r="C85" s="88"/>
      <c r="D85" s="88"/>
      <c r="E85" s="88"/>
      <c r="F85" s="88"/>
      <c r="G85" s="2"/>
      <c r="H85" s="5"/>
      <c r="I85" s="106"/>
      <c r="J85" s="2"/>
      <c r="K85" s="101"/>
      <c r="L85" s="55"/>
      <c r="M85" s="14"/>
      <c r="N85" s="65"/>
      <c r="O85" s="107"/>
      <c r="P85" s="14"/>
      <c r="Q85" s="27"/>
      <c r="R85" s="15"/>
      <c r="S85" s="11"/>
      <c r="T85" s="175"/>
    </row>
    <row r="86" spans="1:22" ht="15.75" customHeight="1" x14ac:dyDescent="0.25">
      <c r="A86" s="88"/>
      <c r="B86" s="88"/>
      <c r="C86" s="88"/>
      <c r="D86" s="88"/>
      <c r="E86" s="88"/>
      <c r="F86" s="88"/>
      <c r="G86" s="2"/>
      <c r="H86" s="5"/>
      <c r="I86" s="82" t="s">
        <v>660</v>
      </c>
      <c r="J86" s="2"/>
      <c r="K86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86" s="304"/>
      <c r="M86" s="14"/>
      <c r="N86" s="14"/>
      <c r="O86" s="99"/>
      <c r="P86" s="14"/>
      <c r="Q86" s="14"/>
      <c r="R86" s="11"/>
      <c r="S86" s="11"/>
      <c r="T86" s="175"/>
    </row>
    <row r="87" spans="1:22" ht="12.75" x14ac:dyDescent="0.2">
      <c r="A87" s="88"/>
      <c r="B87" s="88"/>
      <c r="C87" s="88"/>
      <c r="D87" s="88"/>
      <c r="E87" s="88"/>
      <c r="F87" s="88"/>
      <c r="G87" s="2"/>
      <c r="H87" s="5"/>
      <c r="I87" s="83"/>
      <c r="J87" s="2"/>
      <c r="K87" s="47" t="str">
        <f>IF(K86&lt;&gt;"","",VLOOKUP($I87,TSL6_ALL,13,FALSE))</f>
        <v/>
      </c>
      <c r="L87" s="22">
        <f>IF(K86&lt;&gt;"",0,VLOOKUP($I87,TSL6_ALL,7,FALSE))</f>
        <v>0</v>
      </c>
      <c r="M87" s="14"/>
      <c r="N87" s="77">
        <f>R87+S87</f>
        <v>0</v>
      </c>
      <c r="O87" s="105"/>
      <c r="P87" s="14"/>
      <c r="Q87" s="109"/>
      <c r="R87" s="23">
        <f>IF(K86&lt;&gt;"",0,VLOOKUP($I87,TSL6_ALL,10,FALSE))</f>
        <v>0</v>
      </c>
      <c r="S87" s="19">
        <f>IF(K86&lt;&gt;"",0,VLOOKUP($I87,TSL6_ALL,11,FALSE))</f>
        <v>0</v>
      </c>
      <c r="T87" s="176">
        <f>VLOOKUP($I87,TSL6_ALL,12,FALSE)</f>
        <v>0</v>
      </c>
    </row>
    <row r="88" spans="1:22" x14ac:dyDescent="0.25">
      <c r="A88" s="88"/>
      <c r="B88" s="88"/>
      <c r="C88" s="88"/>
      <c r="D88" s="88"/>
      <c r="E88" s="88"/>
      <c r="F88" s="88"/>
      <c r="G88" s="2"/>
      <c r="H88" s="5"/>
      <c r="I88" s="106"/>
      <c r="J88" s="2"/>
      <c r="K88" s="101"/>
      <c r="L88" s="55"/>
      <c r="M88" s="14"/>
      <c r="N88" s="65"/>
      <c r="O88" s="107"/>
      <c r="P88" s="14"/>
      <c r="Q88" s="27"/>
      <c r="R88" s="15"/>
      <c r="S88" s="11"/>
      <c r="T88" s="175"/>
    </row>
    <row r="89" spans="1:22" ht="15.75" customHeight="1" x14ac:dyDescent="0.25">
      <c r="A89" s="88"/>
      <c r="B89" s="88"/>
      <c r="C89" s="88"/>
      <c r="D89" s="88"/>
      <c r="E89" s="88"/>
      <c r="F89" s="88"/>
      <c r="G89" s="2"/>
      <c r="H89" s="5"/>
      <c r="I89" s="82" t="s">
        <v>33</v>
      </c>
      <c r="J89" s="2"/>
      <c r="K89" s="101"/>
      <c r="L89" s="55"/>
      <c r="M89" s="14"/>
      <c r="N89" s="14"/>
      <c r="O89" s="99"/>
      <c r="P89" s="14"/>
      <c r="Q89" s="14"/>
      <c r="R89" s="11"/>
      <c r="S89" s="11"/>
      <c r="T89" s="175"/>
    </row>
    <row r="90" spans="1:22" ht="12.75" x14ac:dyDescent="0.2">
      <c r="A90" s="88"/>
      <c r="B90" s="88"/>
      <c r="C90" s="88"/>
      <c r="D90" s="88"/>
      <c r="E90" s="88"/>
      <c r="F90" s="88"/>
      <c r="G90" s="2"/>
      <c r="H90" s="5"/>
      <c r="I90" s="83" t="s">
        <v>32</v>
      </c>
      <c r="J90" s="2"/>
      <c r="K90" s="47">
        <f>VLOOKUP($I90,TSL6_ALL,13,FALSE)</f>
        <v>0</v>
      </c>
      <c r="L90" s="22">
        <f>VLOOKUP($I90,TSL6_ALL,7,FALSE)</f>
        <v>0</v>
      </c>
      <c r="M90" s="14"/>
      <c r="N90" s="77">
        <f>R90+S90</f>
        <v>0</v>
      </c>
      <c r="O90" s="105"/>
      <c r="P90" s="14"/>
      <c r="Q90" s="109"/>
      <c r="R90" s="23">
        <f>VLOOKUP($I90,TSL6_ALL,10,FALSE)</f>
        <v>0</v>
      </c>
      <c r="S90" s="19">
        <f>VLOOKUP($I90,TSL6_ALL,11,FALSE)</f>
        <v>0</v>
      </c>
      <c r="T90" s="176">
        <f>VLOOKUP($I90,TSL6_ALL,12,FALSE)</f>
        <v>0</v>
      </c>
    </row>
    <row r="91" spans="1:22" x14ac:dyDescent="0.25">
      <c r="A91" s="88"/>
      <c r="B91" s="88"/>
      <c r="C91" s="88"/>
      <c r="D91" s="88"/>
      <c r="E91" s="88"/>
      <c r="F91" s="88"/>
      <c r="G91" s="2"/>
      <c r="H91" s="5"/>
      <c r="I91" s="106"/>
      <c r="J91" s="2"/>
      <c r="K91" s="101"/>
      <c r="L91" s="55"/>
      <c r="M91" s="14"/>
      <c r="N91" s="65"/>
      <c r="O91" s="107"/>
      <c r="P91" s="14"/>
      <c r="Q91" s="27"/>
      <c r="R91" s="15"/>
      <c r="S91" s="11"/>
      <c r="T91" s="175"/>
    </row>
    <row r="92" spans="1:22" ht="15.75" customHeight="1" x14ac:dyDescent="0.25">
      <c r="A92" s="88"/>
      <c r="B92" s="88"/>
      <c r="C92" s="88"/>
      <c r="D92" s="88"/>
      <c r="E92" s="88"/>
      <c r="F92" s="88"/>
      <c r="G92" s="2"/>
      <c r="H92" s="5"/>
      <c r="I92" s="82" t="s">
        <v>34</v>
      </c>
      <c r="J92" s="108" t="str">
        <f>IF($V$82="SW","GPU Slot",IF($V$82="DW","GPU Slot",""))</f>
        <v/>
      </c>
      <c r="K92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92" s="304"/>
      <c r="M92" s="14"/>
      <c r="N92" s="14"/>
      <c r="O92" s="99"/>
      <c r="P92" s="14"/>
      <c r="Q92" s="14"/>
      <c r="R92" s="11"/>
      <c r="S92" s="11"/>
      <c r="T92" s="175"/>
    </row>
    <row r="93" spans="1:22" ht="12.75" x14ac:dyDescent="0.2">
      <c r="A93" s="88"/>
      <c r="B93" s="88"/>
      <c r="C93" s="88"/>
      <c r="D93" s="88"/>
      <c r="E93" s="88"/>
      <c r="F93" s="88"/>
      <c r="G93" s="2"/>
      <c r="H93" s="5"/>
      <c r="I93" s="83" t="s">
        <v>32</v>
      </c>
      <c r="J93" s="2"/>
      <c r="K93" s="47">
        <f>VLOOKUP($I93,TSL6_ALL,13,FALSE)</f>
        <v>0</v>
      </c>
      <c r="L93" s="22">
        <f>VLOOKUP($I93,TSL6_ALL,7,FALSE)</f>
        <v>0</v>
      </c>
      <c r="M93" s="14"/>
      <c r="N93" s="77">
        <f>R93+S93</f>
        <v>0</v>
      </c>
      <c r="O93" s="105"/>
      <c r="P93" s="14"/>
      <c r="Q93" s="109"/>
      <c r="R93" s="23">
        <f>VLOOKUP($I93,TSL6_ALL,10,FALSE)</f>
        <v>0</v>
      </c>
      <c r="S93" s="19">
        <f>VLOOKUP($I93,TSL6_ALL,11,FALSE)</f>
        <v>0</v>
      </c>
      <c r="T93" s="176">
        <f>VLOOKUP($I93,TSL6_ALL,12,FALSE)</f>
        <v>0</v>
      </c>
      <c r="V93" s="26"/>
    </row>
    <row r="94" spans="1:22" x14ac:dyDescent="0.25">
      <c r="A94" s="88"/>
      <c r="B94" s="88"/>
      <c r="C94" s="88"/>
      <c r="D94" s="88"/>
      <c r="E94" s="88"/>
      <c r="F94" s="88"/>
      <c r="G94" s="2"/>
      <c r="H94" s="5"/>
      <c r="I94" s="103"/>
      <c r="J94" s="2"/>
      <c r="K94" s="101"/>
      <c r="L94" s="55"/>
      <c r="M94" s="14"/>
      <c r="N94" s="65"/>
      <c r="O94" s="107"/>
      <c r="P94" s="14"/>
      <c r="Q94" s="27"/>
      <c r="R94" s="15"/>
      <c r="S94" s="11"/>
      <c r="T94" s="175"/>
    </row>
    <row r="95" spans="1:22" x14ac:dyDescent="0.25">
      <c r="A95" s="88"/>
      <c r="B95" s="88"/>
      <c r="C95" s="88"/>
      <c r="D95" s="88"/>
      <c r="E95" s="88"/>
      <c r="F95" s="88"/>
      <c r="G95" s="2"/>
      <c r="H95" s="5"/>
      <c r="I95" s="82" t="s">
        <v>35</v>
      </c>
      <c r="J95" s="108" t="str">
        <f>IF($V$82="SW","GPU Slot","")</f>
        <v/>
      </c>
      <c r="K95" s="304" t="str">
        <f>IF(AND(I96&lt;&gt;"",I96&lt;&gt;"Riservato BOSS Card",W13="v2tb"),"Slot dedicato a BOSS Card",IF(AND(I96&lt;&gt;"",I96&lt;&gt;"Riservato BOSS Card",W13="vsan"),"Slot dedicato a BOSS Card",IF(AND(I96="Riservato BOSS Card",W14="GP1"),"← E' Possibile utilizzare lo SLOT PCI",IF(AND(I96="Riservato BOSS Card",W14="GP2"),"← E' Possibile utilizzare lo SLOT PCI",IF(AND(I96="Riservato BOSS Card",V13="NVME1"),"← E' Possibile utilizzare lo SLOT PCI",IF(AND(I96="Riservato BOSS Card",V13="NVME2"),"← E' Possibile utilizzare lo SLOT PCI",""))))))</f>
        <v/>
      </c>
      <c r="L95" s="304"/>
      <c r="M95" s="14"/>
      <c r="N95" s="14"/>
      <c r="O95" s="99"/>
      <c r="P95" s="14"/>
      <c r="Q95" s="14"/>
      <c r="R95" s="11"/>
      <c r="S95" s="11"/>
      <c r="T95" s="175"/>
    </row>
    <row r="96" spans="1:22" ht="12.75" x14ac:dyDescent="0.2">
      <c r="A96" s="88"/>
      <c r="B96" s="88"/>
      <c r="C96" s="88"/>
      <c r="D96" s="88"/>
      <c r="E96" s="88"/>
      <c r="F96" s="88"/>
      <c r="G96" s="2"/>
      <c r="H96" s="5"/>
      <c r="I96" s="83" t="s">
        <v>32</v>
      </c>
      <c r="J96" s="2"/>
      <c r="K96" s="47">
        <f>VLOOKUP($I96,TSL6_ALL,13,FALSE)</f>
        <v>0</v>
      </c>
      <c r="L96" s="22">
        <f>VLOOKUP($I96,TSL6_ALL,7,FALSE)</f>
        <v>0</v>
      </c>
      <c r="M96" s="14"/>
      <c r="N96" s="77">
        <f>R96+S96</f>
        <v>0</v>
      </c>
      <c r="O96" s="105"/>
      <c r="P96" s="14"/>
      <c r="Q96" s="109"/>
      <c r="R96" s="23">
        <f>IF(K95="Slot dedicato a BOSS Card",0,VLOOKUP($I96,TSL6_ALL,10,FALSE))</f>
        <v>0</v>
      </c>
      <c r="S96" s="19">
        <f>VLOOKUP($I96,TSL6_ALL,11,FALSE)</f>
        <v>0</v>
      </c>
      <c r="T96" s="176">
        <f>IF(K95="Slot dedicato a BOSS card","",VLOOKUP($I96,TSL6_ALL,12,FALSE))</f>
        <v>0</v>
      </c>
    </row>
    <row r="97" spans="1:22" x14ac:dyDescent="0.25">
      <c r="A97" s="88"/>
      <c r="B97" s="88"/>
      <c r="C97" s="88"/>
      <c r="D97" s="88"/>
      <c r="E97" s="88"/>
      <c r="F97" s="88"/>
      <c r="G97" s="2"/>
      <c r="H97" s="5"/>
      <c r="I97" s="106"/>
      <c r="J97" s="2"/>
      <c r="K97" s="101"/>
      <c r="L97" s="55"/>
      <c r="M97" s="14"/>
      <c r="N97" s="65"/>
      <c r="O97" s="107"/>
      <c r="P97" s="14"/>
      <c r="Q97" s="27"/>
      <c r="R97" s="15"/>
      <c r="S97" s="11"/>
      <c r="T97" s="175"/>
    </row>
    <row r="98" spans="1:22" ht="15.75" customHeight="1" x14ac:dyDescent="0.25">
      <c r="A98" s="88"/>
      <c r="B98" s="88"/>
      <c r="C98" s="88"/>
      <c r="D98" s="88"/>
      <c r="E98" s="88"/>
      <c r="F98" s="88"/>
      <c r="G98" s="2"/>
      <c r="H98" s="5"/>
      <c r="I98" s="82" t="s">
        <v>36</v>
      </c>
      <c r="J98" s="2"/>
      <c r="K98" s="101"/>
      <c r="L98" s="55"/>
      <c r="M98" s="14"/>
      <c r="N98" s="14"/>
      <c r="O98" s="99"/>
      <c r="P98" s="14"/>
      <c r="Q98" s="14"/>
      <c r="R98" s="11"/>
      <c r="S98" s="11"/>
      <c r="T98" s="175"/>
    </row>
    <row r="99" spans="1:22" ht="12.75" x14ac:dyDescent="0.2">
      <c r="A99" s="88"/>
      <c r="B99" s="88"/>
      <c r="C99" s="88"/>
      <c r="D99" s="88"/>
      <c r="E99" s="88"/>
      <c r="F99" s="88"/>
      <c r="G99" s="2"/>
      <c r="H99" s="5"/>
      <c r="I99" s="83" t="s">
        <v>32</v>
      </c>
      <c r="J99" s="2"/>
      <c r="K99" s="75">
        <f>VLOOKUP($I99,TSL6_ALL,13,FALSE)</f>
        <v>0</v>
      </c>
      <c r="L99" s="22">
        <f>IF($V$13="VxFlex",1,VLOOKUP($I99,TSL6_ALL,7,FALSE))</f>
        <v>0</v>
      </c>
      <c r="M99" s="14"/>
      <c r="N99" s="77">
        <f>R99+S99</f>
        <v>0</v>
      </c>
      <c r="O99" s="105"/>
      <c r="P99" s="14"/>
      <c r="Q99" s="109"/>
      <c r="R99" s="23">
        <f>IF($V$13="VxFlex",419,VLOOKUP($I99,TSL6_ALL,10,FALSE))</f>
        <v>0</v>
      </c>
      <c r="S99" s="19"/>
      <c r="T99" s="176">
        <f>VLOOKUP($I99,TSL6_ALL,12,FALSE)</f>
        <v>0</v>
      </c>
      <c r="V99" s="57"/>
    </row>
    <row r="100" spans="1:22" x14ac:dyDescent="0.25">
      <c r="A100" s="88"/>
      <c r="B100" s="88"/>
      <c r="C100" s="88"/>
      <c r="D100" s="88"/>
      <c r="E100" s="88"/>
      <c r="F100" s="88"/>
      <c r="G100" s="2"/>
      <c r="H100" s="5"/>
      <c r="I100" s="106"/>
      <c r="J100" s="2"/>
      <c r="K100" s="101"/>
      <c r="L100" s="55"/>
      <c r="M100" s="14"/>
      <c r="N100" s="27"/>
      <c r="O100" s="107"/>
      <c r="P100" s="14"/>
      <c r="Q100" s="27"/>
      <c r="R100" s="15"/>
      <c r="S100" s="11"/>
      <c r="T100" s="175"/>
    </row>
    <row r="101" spans="1:22" ht="15.75" customHeight="1" x14ac:dyDescent="0.25">
      <c r="A101" s="88"/>
      <c r="B101" s="88"/>
      <c r="C101" s="88"/>
      <c r="D101" s="88"/>
      <c r="E101" s="88"/>
      <c r="F101" s="88"/>
      <c r="G101" s="2"/>
      <c r="H101" s="5"/>
      <c r="I101" s="82" t="s">
        <v>37</v>
      </c>
      <c r="J101" s="108" t="str">
        <f>IF($V$82="SW","GPU Slot","")</f>
        <v/>
      </c>
      <c r="K101" s="304" t="str">
        <f>IF(OR($W$14="GP1",$V$13="nVME1"),"Slot non utilizzabile in Configurazione 2 CPU",IF(AND($W$14&lt;&gt;"GP1",I102="Non utilizzabile in configrazione 2CPU"),"Slot Utilizzabile",IF(AND($V$13="NVME2",I102="Non utilizzabile in Configurazione 2CPU"),"Slot Utilizzabile",IF(AND($W$13="vsan64GB",$I$22="No Additional Processor"),"Non utilizzabile in configurazione 2CPU",IF(AND($W$13="vsan",$I$22="No Additional Processor"),"Non utilizzabile in configurazione 2CPU","")))))</f>
        <v>Slot non utilizzabile in Configurazione 2 CPU</v>
      </c>
      <c r="L101" s="304"/>
      <c r="M101" s="14"/>
      <c r="N101" s="14"/>
      <c r="O101" s="99"/>
      <c r="P101" s="14"/>
      <c r="Q101" s="14"/>
      <c r="R101" s="11"/>
      <c r="S101" s="11"/>
      <c r="T101" s="175"/>
    </row>
    <row r="102" spans="1:22" ht="12.75" x14ac:dyDescent="0.2">
      <c r="A102" s="88"/>
      <c r="B102" s="88"/>
      <c r="C102" s="88"/>
      <c r="D102" s="88"/>
      <c r="E102" s="88"/>
      <c r="F102" s="88"/>
      <c r="G102" s="2"/>
      <c r="H102" s="5"/>
      <c r="I102" s="83" t="s">
        <v>32</v>
      </c>
      <c r="J102" s="2"/>
      <c r="K102" s="47">
        <f>VLOOKUP($I102,TSL6_ALL,13,FALSE)</f>
        <v>0</v>
      </c>
      <c r="L102" s="22">
        <f>VLOOKUP($I102,TSL6_ALL,7,FALSE)</f>
        <v>0</v>
      </c>
      <c r="M102" s="14"/>
      <c r="N102" s="77">
        <f>R102+S102</f>
        <v>0</v>
      </c>
      <c r="O102" s="105"/>
      <c r="P102" s="14"/>
      <c r="Q102" s="109"/>
      <c r="R102" s="23">
        <f>VLOOKUP($I102,TSL6_ALL,10,FALSE)</f>
        <v>0</v>
      </c>
      <c r="S102" s="19">
        <f>VLOOKUP($I102,TSL6_ALL,11,FALSE)</f>
        <v>0</v>
      </c>
      <c r="T102" s="176">
        <f>VLOOKUP($I102,TSL6_ALL,12,FALSE)</f>
        <v>0</v>
      </c>
      <c r="V102" s="57"/>
    </row>
    <row r="103" spans="1:22" x14ac:dyDescent="0.25">
      <c r="A103" s="88"/>
      <c r="B103" s="88"/>
      <c r="C103" s="88"/>
      <c r="D103" s="88"/>
      <c r="E103" s="88"/>
      <c r="F103" s="88"/>
      <c r="G103" s="2"/>
      <c r="H103" s="5"/>
      <c r="I103" s="106"/>
      <c r="J103" s="2"/>
      <c r="K103" s="101"/>
      <c r="L103" s="55"/>
      <c r="M103" s="14"/>
      <c r="N103" s="65"/>
      <c r="O103" s="107"/>
      <c r="P103" s="14"/>
      <c r="Q103" s="27"/>
      <c r="R103" s="15"/>
      <c r="S103" s="11"/>
      <c r="T103" s="175"/>
    </row>
    <row r="104" spans="1:22" ht="15.75" customHeight="1" x14ac:dyDescent="0.25">
      <c r="A104" s="88"/>
      <c r="B104" s="88"/>
      <c r="C104" s="88"/>
      <c r="D104" s="88"/>
      <c r="E104" s="88"/>
      <c r="F104" s="88"/>
      <c r="G104" s="2"/>
      <c r="H104" s="320" t="str">
        <f>IF($I$22="No Additional Processor","Gli Slot 8-13 sono disponibili aggiungendo Terzo e Quarto Processore","")</f>
        <v>Gli Slot 8-13 sono disponibili aggiungendo Terzo e Quarto Processore</v>
      </c>
      <c r="I104" s="82" t="s">
        <v>761</v>
      </c>
      <c r="J104" s="108" t="str">
        <f>IF($V$82="SW","GPU Slot","")</f>
        <v/>
      </c>
      <c r="K104" s="304" t="str">
        <f>IF(AND(W13="vsan",I22&lt;&gt;"No Additional Processor"),"Non utilizzabile in configurazione 4CPU",IF(AND(W13="boss3TB",I22&lt;&gt;"No Additional Processor"),"Non utilizzabile in configurazione 4CPU",IF(AND(W13="vsan64GB",I22&lt;&gt;"No Additional Processor"),"Non utilizzabile in configurazione 4CPU",IF(OR($W$14="GP2",$V$13="nVME2"),"Slot non utilizzabile in Configurazione 4 CPU",IF(AND($W$14&lt;&gt;"GP2",I105="Non utilizzabile in configurazione 4CPU"),"Aggiungere Terzo e Quarto Processore",IF(AND($V$13&lt;&gt;"nVME2",I105="Non utilizzabile in configurazione 4CPU"),"Aggiungere Terzo e Quarto Processore",""))))))</f>
        <v/>
      </c>
      <c r="L104" s="304"/>
      <c r="M104" s="14"/>
      <c r="N104" s="14"/>
      <c r="O104" s="99"/>
      <c r="P104" s="14"/>
      <c r="Q104" s="14"/>
      <c r="R104" s="11"/>
      <c r="S104" s="11"/>
      <c r="T104" s="175"/>
    </row>
    <row r="105" spans="1:22" ht="12.75" x14ac:dyDescent="0.2">
      <c r="A105" s="88"/>
      <c r="B105" s="88"/>
      <c r="C105" s="88"/>
      <c r="D105" s="88"/>
      <c r="E105" s="88"/>
      <c r="F105" s="88"/>
      <c r="G105" s="2"/>
      <c r="H105" s="320"/>
      <c r="I105" s="83"/>
      <c r="J105" s="2"/>
      <c r="K105" s="47">
        <f>VLOOKUP($I105,TSL6_ALL,13,FALSE)</f>
        <v>0</v>
      </c>
      <c r="L105" s="22">
        <f>VLOOKUP($I105,TSL6_ALL,7,FALSE)</f>
        <v>0</v>
      </c>
      <c r="M105" s="14"/>
      <c r="N105" s="77">
        <f>R105+S105</f>
        <v>0</v>
      </c>
      <c r="O105" s="105"/>
      <c r="P105" s="14"/>
      <c r="Q105" s="109"/>
      <c r="R105" s="23">
        <f>VLOOKUP($I105,TSL6_ALL,10,FALSE)</f>
        <v>0</v>
      </c>
      <c r="S105" s="19">
        <f>VLOOKUP($I105,TSL6_ALL,11,FALSE)</f>
        <v>0</v>
      </c>
      <c r="T105" s="176">
        <f>VLOOKUP($I105,TSL6_ALL,12,FALSE)</f>
        <v>0</v>
      </c>
      <c r="V105" s="57"/>
    </row>
    <row r="106" spans="1:22" x14ac:dyDescent="0.25">
      <c r="A106" s="88"/>
      <c r="B106" s="88"/>
      <c r="C106" s="88"/>
      <c r="D106" s="88"/>
      <c r="E106" s="88"/>
      <c r="F106" s="88"/>
      <c r="G106" s="2"/>
      <c r="H106" s="320"/>
      <c r="I106" s="106"/>
      <c r="J106" s="2"/>
      <c r="K106" s="101"/>
      <c r="L106" s="55"/>
      <c r="M106" s="14"/>
      <c r="N106" s="65"/>
      <c r="O106" s="107"/>
      <c r="P106" s="14"/>
      <c r="Q106" s="27"/>
      <c r="R106" s="15"/>
      <c r="S106" s="11"/>
      <c r="T106" s="175"/>
    </row>
    <row r="107" spans="1:22" ht="15.75" customHeight="1" x14ac:dyDescent="0.25">
      <c r="A107" s="88"/>
      <c r="B107" s="88"/>
      <c r="C107" s="88"/>
      <c r="D107" s="88"/>
      <c r="E107" s="88"/>
      <c r="F107" s="88"/>
      <c r="G107" s="2"/>
      <c r="H107" s="320"/>
      <c r="I107" s="82" t="s">
        <v>39</v>
      </c>
      <c r="J107" s="108" t="str">
        <f>IF($V$82="SW","GPU Slot",IF($V$82="DW","GPU Slot",""))</f>
        <v/>
      </c>
      <c r="K107" s="101"/>
      <c r="L107" s="55"/>
      <c r="M107" s="14"/>
      <c r="N107" s="14"/>
      <c r="O107" s="99"/>
      <c r="P107" s="14"/>
      <c r="Q107" s="14"/>
      <c r="R107" s="11"/>
      <c r="S107" s="11"/>
      <c r="T107" s="175"/>
    </row>
    <row r="108" spans="1:22" ht="12.75" x14ac:dyDescent="0.2">
      <c r="A108" s="88"/>
      <c r="B108" s="88"/>
      <c r="C108" s="88"/>
      <c r="D108" s="88"/>
      <c r="E108" s="88"/>
      <c r="F108" s="88"/>
      <c r="G108" s="2"/>
      <c r="H108" s="320"/>
      <c r="I108" s="83" t="s">
        <v>32</v>
      </c>
      <c r="J108" s="2"/>
      <c r="K108" s="47">
        <f>VLOOKUP($I108,TSL6_ALL,13,FALSE)</f>
        <v>0</v>
      </c>
      <c r="L108" s="22">
        <f>VLOOKUP($I108,TSL6_ALL,7,FALSE)</f>
        <v>0</v>
      </c>
      <c r="M108" s="14"/>
      <c r="N108" s="77">
        <f>R108+S108</f>
        <v>0</v>
      </c>
      <c r="O108" s="105"/>
      <c r="P108" s="14"/>
      <c r="Q108" s="109"/>
      <c r="R108" s="23">
        <f>VLOOKUP($I108,TSL6_ALL,10,FALSE)</f>
        <v>0</v>
      </c>
      <c r="S108" s="19">
        <f>VLOOKUP($I108,TSL6_ALL,11,FALSE)</f>
        <v>0</v>
      </c>
      <c r="T108" s="176">
        <f>VLOOKUP($I108,TSL6_ALL,12,FALSE)</f>
        <v>0</v>
      </c>
      <c r="U108" s="64"/>
      <c r="V108" s="58"/>
    </row>
    <row r="109" spans="1:22" x14ac:dyDescent="0.25">
      <c r="A109" s="88"/>
      <c r="B109" s="88"/>
      <c r="C109" s="88"/>
      <c r="D109" s="88"/>
      <c r="E109" s="88"/>
      <c r="F109" s="88"/>
      <c r="G109" s="2"/>
      <c r="H109" s="5"/>
      <c r="I109" s="106"/>
      <c r="J109" s="2"/>
      <c r="K109" s="101"/>
      <c r="L109" s="55"/>
      <c r="M109" s="14"/>
      <c r="N109" s="65"/>
      <c r="O109" s="107"/>
      <c r="P109" s="14"/>
      <c r="Q109" s="27"/>
      <c r="R109" s="15"/>
      <c r="S109" s="11"/>
      <c r="T109" s="175"/>
    </row>
    <row r="110" spans="1:22" ht="15.75" customHeight="1" x14ac:dyDescent="0.25">
      <c r="A110" s="88"/>
      <c r="B110" s="88"/>
      <c r="C110" s="88"/>
      <c r="D110" s="88"/>
      <c r="E110" s="88"/>
      <c r="F110" s="88"/>
      <c r="G110" s="2"/>
      <c r="H110" s="5"/>
      <c r="I110" s="82" t="s">
        <v>40</v>
      </c>
      <c r="J110" s="108" t="str">
        <f>IF($V$82="SW","GPU Slot",IF($V$82="DW","GPU Slot",""))</f>
        <v/>
      </c>
      <c r="K110" s="101"/>
      <c r="L110" s="55"/>
      <c r="M110" s="14"/>
      <c r="N110" s="14"/>
      <c r="O110" s="99"/>
      <c r="P110" s="14"/>
      <c r="Q110" s="14"/>
      <c r="R110" s="11"/>
      <c r="S110" s="11"/>
      <c r="T110" s="175"/>
    </row>
    <row r="111" spans="1:22" ht="12.75" x14ac:dyDescent="0.2">
      <c r="A111" s="88"/>
      <c r="B111" s="88"/>
      <c r="C111" s="88"/>
      <c r="D111" s="88"/>
      <c r="E111" s="88"/>
      <c r="F111" s="88"/>
      <c r="G111" s="2"/>
      <c r="H111" s="5"/>
      <c r="I111" s="83" t="s">
        <v>32</v>
      </c>
      <c r="J111" s="2"/>
      <c r="K111" s="47">
        <f>VLOOKUP($I111,TSL6_ALL,13,FALSE)</f>
        <v>0</v>
      </c>
      <c r="L111" s="22">
        <f>VLOOKUP($I111,TSL6_ALL,7,FALSE)</f>
        <v>0</v>
      </c>
      <c r="M111" s="14"/>
      <c r="N111" s="77">
        <f>R111+S111</f>
        <v>0</v>
      </c>
      <c r="O111" s="105"/>
      <c r="P111" s="14"/>
      <c r="Q111" s="109"/>
      <c r="R111" s="23">
        <f>VLOOKUP($I111,TSL6_ALL,10,FALSE)</f>
        <v>0</v>
      </c>
      <c r="S111" s="19">
        <f>VLOOKUP($I111,TSL6_ALL,11,FALSE)</f>
        <v>0</v>
      </c>
      <c r="T111" s="176">
        <f>VLOOKUP($I111,TSL6_ALL,12,FALSE)</f>
        <v>0</v>
      </c>
      <c r="U111" s="64"/>
      <c r="V111" s="58"/>
    </row>
    <row r="112" spans="1:22" x14ac:dyDescent="0.25">
      <c r="A112" s="88"/>
      <c r="B112" s="88"/>
      <c r="C112" s="88"/>
      <c r="D112" s="88"/>
      <c r="E112" s="88"/>
      <c r="F112" s="88"/>
      <c r="G112" s="2"/>
      <c r="H112" s="5"/>
      <c r="I112" s="106"/>
      <c r="J112" s="2"/>
      <c r="K112" s="101"/>
      <c r="L112" s="55"/>
      <c r="M112" s="14"/>
      <c r="N112" s="65"/>
      <c r="O112" s="107"/>
      <c r="P112" s="14"/>
      <c r="Q112" s="27"/>
      <c r="R112" s="15"/>
      <c r="S112" s="11"/>
      <c r="T112" s="175"/>
    </row>
    <row r="113" spans="1:22" ht="15.75" customHeight="1" x14ac:dyDescent="0.25">
      <c r="A113" s="88"/>
      <c r="B113" s="88"/>
      <c r="C113" s="88"/>
      <c r="D113" s="88"/>
      <c r="E113" s="88"/>
      <c r="F113" s="88"/>
      <c r="G113" s="2"/>
      <c r="H113" s="5"/>
      <c r="I113" s="82" t="s">
        <v>41</v>
      </c>
      <c r="J113" s="108" t="str">
        <f>IF($V$82="SW","GPU Slot",IF($V$82="DW","GPU Slot",""))</f>
        <v/>
      </c>
      <c r="K113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/>
      </c>
      <c r="L113" s="304"/>
      <c r="M113" s="14"/>
      <c r="N113" s="14"/>
      <c r="O113" s="99"/>
      <c r="P113" s="14"/>
      <c r="Q113" s="14"/>
      <c r="R113" s="11"/>
      <c r="S113" s="11"/>
      <c r="T113" s="175"/>
    </row>
    <row r="114" spans="1:22" ht="12.75" x14ac:dyDescent="0.2">
      <c r="A114" s="88"/>
      <c r="B114" s="88"/>
      <c r="C114" s="88"/>
      <c r="D114" s="88"/>
      <c r="E114" s="88"/>
      <c r="F114" s="88"/>
      <c r="G114" s="2"/>
      <c r="H114" s="5"/>
      <c r="I114" s="83" t="s">
        <v>32</v>
      </c>
      <c r="J114" s="2"/>
      <c r="K114" s="47">
        <f>VLOOKUP($I114,TSL6_ALL,13,FALSE)</f>
        <v>0</v>
      </c>
      <c r="L114" s="22">
        <f>VLOOKUP($I114,TSL6_ALL,7,FALSE)</f>
        <v>0</v>
      </c>
      <c r="M114" s="14"/>
      <c r="N114" s="77">
        <f>R114+S114</f>
        <v>0</v>
      </c>
      <c r="O114" s="105"/>
      <c r="P114" s="14"/>
      <c r="Q114" s="109"/>
      <c r="R114" s="23">
        <f>VLOOKUP($I114,TSL6_ALL,10,FALSE)</f>
        <v>0</v>
      </c>
      <c r="S114" s="19">
        <f>VLOOKUP($I114,TSL6_ALL,11,FALSE)</f>
        <v>0</v>
      </c>
      <c r="T114" s="176">
        <f>VLOOKUP($I114,TSL6_ALL,12,FALSE)</f>
        <v>0</v>
      </c>
      <c r="U114" s="64"/>
      <c r="V114" s="58"/>
    </row>
    <row r="115" spans="1:22" x14ac:dyDescent="0.25">
      <c r="A115" s="88"/>
      <c r="B115" s="88"/>
      <c r="C115" s="88"/>
      <c r="D115" s="88"/>
      <c r="E115" s="88"/>
      <c r="F115" s="88"/>
      <c r="G115" s="2"/>
      <c r="H115" s="5"/>
      <c r="I115" s="106"/>
      <c r="J115" s="2"/>
      <c r="K115" s="101"/>
      <c r="L115" s="55"/>
      <c r="M115" s="14"/>
      <c r="N115" s="65"/>
      <c r="O115" s="107"/>
      <c r="P115" s="14"/>
      <c r="Q115" s="27"/>
      <c r="R115" s="15"/>
      <c r="S115" s="11"/>
      <c r="T115" s="175"/>
    </row>
    <row r="116" spans="1:22" ht="15.75" customHeight="1" x14ac:dyDescent="0.25">
      <c r="A116" s="88"/>
      <c r="B116" s="88"/>
      <c r="C116" s="88"/>
      <c r="D116" s="88"/>
      <c r="E116" s="88"/>
      <c r="F116" s="88"/>
      <c r="G116" s="2"/>
      <c r="H116" s="5"/>
      <c r="I116" s="82" t="s">
        <v>42</v>
      </c>
      <c r="J116" s="108" t="str">
        <f>IF($V$82="SW","GPU Slot",IF($V$82="DW","GPU Slot",""))</f>
        <v/>
      </c>
      <c r="K116" s="304" t="str">
        <f>IF(AND(W13="vsan",I22&lt;&gt;"No Additional Processor"),"Non utilizzabile in configurazione 4CPU",IF(AND($W$13="boss3TB",$I$22&lt;&gt;"No Additional Processor"),"Non utilizzabile in configurazione 4CPU",IF(AND($W$13="vsan64GB",$I$22&lt;&gt;"No Additional Processor"),"Non utilizzabile in configurazione 4CPU",IF(OR($W$14="GP2",$V$13="nVME2"),"Slot non utilizzabile in Configurazione 4 CPU",IF(AND($W$14&lt;&gt;"GP2",$I$105="Non utilizzabile in configurazione 4CPU"),"Aggiungere Terzo e Quarto Processore",IF(AND($V$13&lt;&gt;"nVME2",$I$105="Non utilizzabile in configurazione 4CPU"),"Aggiungere Terzo e Quarto Processore",""))))))</f>
        <v/>
      </c>
      <c r="L116" s="304"/>
      <c r="M116" s="14"/>
      <c r="N116" s="14"/>
      <c r="O116" s="99"/>
      <c r="P116" s="14"/>
      <c r="Q116" s="14"/>
      <c r="R116" s="11"/>
      <c r="S116" s="11"/>
      <c r="T116" s="175"/>
    </row>
    <row r="117" spans="1:22" ht="12.75" x14ac:dyDescent="0.2">
      <c r="A117" s="88"/>
      <c r="B117" s="88"/>
      <c r="C117" s="88"/>
      <c r="D117" s="88"/>
      <c r="E117" s="88"/>
      <c r="F117" s="88"/>
      <c r="G117" s="2"/>
      <c r="H117" s="5"/>
      <c r="I117" s="83" t="s">
        <v>32</v>
      </c>
      <c r="J117" s="2"/>
      <c r="K117" s="47">
        <f>VLOOKUP($I117,TSL6_ALL,13,FALSE)</f>
        <v>0</v>
      </c>
      <c r="L117" s="22">
        <f>VLOOKUP($I117,TSL6_ALL,7,FALSE)</f>
        <v>0</v>
      </c>
      <c r="M117" s="14"/>
      <c r="N117" s="77">
        <f>R117+S117</f>
        <v>0</v>
      </c>
      <c r="O117" s="105"/>
      <c r="P117" s="14"/>
      <c r="Q117" s="109"/>
      <c r="R117" s="23">
        <f>VLOOKUP($I117,TSL6_ALL,10,FALSE)</f>
        <v>0</v>
      </c>
      <c r="S117" s="19">
        <f>VLOOKUP($I117,TSL6_ALL,11,FALSE)</f>
        <v>0</v>
      </c>
      <c r="T117" s="176">
        <f>VLOOKUP($I117,TSL6_ALL,12,FALSE)</f>
        <v>0</v>
      </c>
      <c r="U117" s="64"/>
      <c r="V117" s="58"/>
    </row>
    <row r="118" spans="1:22" x14ac:dyDescent="0.25">
      <c r="A118" s="88"/>
      <c r="B118" s="88"/>
      <c r="C118" s="88"/>
      <c r="D118" s="88"/>
      <c r="E118" s="88"/>
      <c r="F118" s="88"/>
      <c r="G118" s="2"/>
      <c r="H118" s="5"/>
      <c r="I118" s="106"/>
      <c r="J118" s="2"/>
      <c r="K118" s="101"/>
      <c r="L118" s="55"/>
      <c r="M118" s="14"/>
      <c r="N118" s="65" t="str">
        <f>IF(T117="L4N33",IF($U$105&gt;1,"ERRORE: SOLO UNA BOSS CARD PUO' ESSERE CONFIGURATA",""),"")</f>
        <v/>
      </c>
      <c r="O118" s="107"/>
      <c r="P118" s="14"/>
      <c r="Q118" s="27"/>
      <c r="R118" s="15"/>
      <c r="S118" s="11"/>
      <c r="T118" s="175"/>
    </row>
    <row r="119" spans="1:22" ht="15.75" customHeight="1" x14ac:dyDescent="0.25">
      <c r="A119" s="88"/>
      <c r="B119" s="88"/>
      <c r="C119" s="88"/>
      <c r="D119" s="88"/>
      <c r="E119" s="88"/>
      <c r="F119" s="88"/>
      <c r="G119" s="2"/>
      <c r="H119" s="5"/>
      <c r="I119" s="82" t="s">
        <v>43</v>
      </c>
      <c r="J119" s="108" t="str">
        <f>IF($V$82="SW","GPU Slot",IF($V$82="DW","GPU Slot",""))</f>
        <v/>
      </c>
      <c r="K119" s="101"/>
      <c r="L119" s="55"/>
      <c r="M119" s="14"/>
      <c r="N119" s="14"/>
      <c r="O119" s="99"/>
      <c r="P119" s="14"/>
      <c r="Q119" s="14"/>
      <c r="R119" s="11"/>
      <c r="S119" s="11"/>
      <c r="T119" s="175"/>
    </row>
    <row r="120" spans="1:22" ht="12.75" x14ac:dyDescent="0.2">
      <c r="A120" s="88"/>
      <c r="B120" s="88"/>
      <c r="C120" s="88"/>
      <c r="D120" s="88"/>
      <c r="E120" s="88"/>
      <c r="F120" s="88"/>
      <c r="G120" s="2"/>
      <c r="H120" s="5"/>
      <c r="I120" s="83" t="s">
        <v>32</v>
      </c>
      <c r="J120" s="2"/>
      <c r="K120" s="47">
        <f>VLOOKUP($I120,TSL6_ALL,13,FALSE)</f>
        <v>0</v>
      </c>
      <c r="L120" s="22">
        <f>VLOOKUP($I120,TSL6_ALL,7,FALSE)</f>
        <v>0</v>
      </c>
      <c r="M120" s="14"/>
      <c r="N120" s="77">
        <f>R120+S120</f>
        <v>0</v>
      </c>
      <c r="O120" s="105"/>
      <c r="P120" s="14"/>
      <c r="Q120" s="109"/>
      <c r="R120" s="23">
        <f>VLOOKUP($I120,TSL6_ALL,10,FALSE)</f>
        <v>0</v>
      </c>
      <c r="S120" s="19">
        <f>VLOOKUP($I120,TSL6_ALL,11,FALSE)</f>
        <v>0</v>
      </c>
      <c r="T120" s="176">
        <f>VLOOKUP($I120,TSL6_ALL,12,FALSE)</f>
        <v>0</v>
      </c>
      <c r="U120" s="64"/>
      <c r="V120" s="58"/>
    </row>
    <row r="121" spans="1:22" ht="29.25" customHeight="1" x14ac:dyDescent="0.25">
      <c r="A121" s="88"/>
      <c r="B121" s="88"/>
      <c r="C121" s="88"/>
      <c r="D121" s="88"/>
      <c r="E121" s="88"/>
      <c r="F121" s="88"/>
      <c r="G121" s="2"/>
      <c r="H121" s="5"/>
      <c r="I121" s="55"/>
      <c r="J121" s="2"/>
      <c r="K121" s="101"/>
      <c r="L121" s="55"/>
      <c r="M121" s="14"/>
      <c r="N121" s="14"/>
      <c r="O121" s="99"/>
      <c r="P121" s="14"/>
      <c r="Q121" s="14"/>
      <c r="R121" s="15"/>
      <c r="S121" s="11"/>
      <c r="T121" s="175"/>
    </row>
    <row r="122" spans="1:22" ht="15.75" customHeight="1" x14ac:dyDescent="0.25">
      <c r="A122" s="88"/>
      <c r="B122" s="88"/>
      <c r="C122" s="88"/>
      <c r="D122" s="88"/>
      <c r="E122" s="88"/>
      <c r="F122" s="88"/>
      <c r="G122" s="233"/>
      <c r="H122" s="2"/>
      <c r="I122" s="234" t="s">
        <v>565</v>
      </c>
      <c r="J122" s="108"/>
      <c r="K122" s="101"/>
      <c r="L122" s="55"/>
      <c r="M122" s="14"/>
      <c r="N122" s="14"/>
      <c r="O122" s="99"/>
      <c r="P122" s="14"/>
      <c r="Q122" s="183"/>
      <c r="R122" s="16"/>
    </row>
    <row r="123" spans="1:22" ht="14.25" customHeight="1" x14ac:dyDescent="0.2">
      <c r="A123" s="88"/>
      <c r="B123" s="88"/>
      <c r="C123" s="88"/>
      <c r="D123" s="88"/>
      <c r="E123" s="88"/>
      <c r="F123" s="88"/>
      <c r="G123" s="233"/>
      <c r="H123" s="2"/>
      <c r="I123" s="235" t="str">
        <f>ConfTS4L6!A165</f>
        <v>SFP+ SR Optic for all SFP+ ports except high temp validation warning cards</v>
      </c>
      <c r="J123" s="2"/>
      <c r="K123" s="234" t="str">
        <f>VLOOKUP($I123,TS4L6_SFP,13,FALSE)</f>
        <v>TS4L6-OT10GB</v>
      </c>
      <c r="L123" s="81">
        <v>0</v>
      </c>
      <c r="M123" s="14"/>
      <c r="N123" s="77">
        <f>R123+S123</f>
        <v>0</v>
      </c>
      <c r="O123" s="99"/>
      <c r="P123" s="14"/>
      <c r="Q123" s="183"/>
      <c r="R123" s="236">
        <f>VLOOKUP($I123,TS4L6_SFP,10,FALSE)</f>
        <v>0</v>
      </c>
      <c r="S123" s="237">
        <f>VLOOKUP($I123,TS4L6_SFP,11,FALSE)*L123</f>
        <v>0</v>
      </c>
      <c r="T123" s="237" t="str">
        <f>IF(L123&gt;0,VLOOKUP($I123,TS4L6_SFP,12,FALSE),"")</f>
        <v/>
      </c>
    </row>
    <row r="124" spans="1:22" ht="15.75" customHeight="1" x14ac:dyDescent="0.25">
      <c r="A124" s="88"/>
      <c r="B124" s="88"/>
      <c r="C124" s="88"/>
      <c r="D124" s="88"/>
      <c r="E124" s="88"/>
      <c r="F124" s="88"/>
      <c r="G124" s="233"/>
      <c r="H124" s="2"/>
      <c r="I124" s="55"/>
      <c r="J124" s="2"/>
      <c r="K124" s="101"/>
      <c r="L124" s="55"/>
      <c r="M124" s="14"/>
      <c r="N124" s="14"/>
      <c r="O124" s="99"/>
      <c r="P124" s="14"/>
      <c r="Q124" s="183"/>
    </row>
    <row r="125" spans="1:22" ht="15.75" customHeight="1" x14ac:dyDescent="0.25">
      <c r="A125" s="88"/>
      <c r="B125" s="88"/>
      <c r="C125" s="88"/>
      <c r="D125" s="88"/>
      <c r="E125" s="88"/>
      <c r="F125" s="88"/>
      <c r="G125" s="233"/>
      <c r="H125" s="2"/>
      <c r="I125" s="234" t="s">
        <v>566</v>
      </c>
      <c r="J125" s="108"/>
      <c r="K125" s="101"/>
      <c r="L125" s="55"/>
      <c r="M125" s="14"/>
      <c r="N125" s="14"/>
      <c r="O125" s="99"/>
      <c r="P125" s="14"/>
      <c r="Q125" s="183"/>
      <c r="R125" s="16"/>
    </row>
    <row r="126" spans="1:22" x14ac:dyDescent="0.2">
      <c r="A126" s="88"/>
      <c r="B126" s="88"/>
      <c r="C126" s="88"/>
      <c r="D126" s="88"/>
      <c r="E126" s="88"/>
      <c r="F126" s="88"/>
      <c r="G126" s="233"/>
      <c r="H126" s="2"/>
      <c r="I126" s="235" t="str">
        <f>ConfTS4L6!A166</f>
        <v>SFP28 SR Optic, 25GbE, 85C, for all SFP28 ports</v>
      </c>
      <c r="J126" s="2"/>
      <c r="K126" s="234" t="str">
        <f>VLOOKUP($I126,TS4L6_SFP,13,FALSE)</f>
        <v>TS4L6-OT25GB</v>
      </c>
      <c r="L126" s="81">
        <v>0</v>
      </c>
      <c r="M126" s="14"/>
      <c r="N126" s="77">
        <f>R126+S126</f>
        <v>0</v>
      </c>
      <c r="O126" s="99"/>
      <c r="P126" s="14"/>
      <c r="Q126" s="183"/>
      <c r="R126" s="236">
        <f>VLOOKUP($I126,TS4L6_SFP,10,FALSE)</f>
        <v>0</v>
      </c>
      <c r="S126" s="237">
        <f>VLOOKUP($I126,TS4L6_SFP,11,FALSE)*L126</f>
        <v>0</v>
      </c>
      <c r="T126" s="237" t="str">
        <f>IF(L126&gt;0,VLOOKUP($I126,TS4L6_SFP,12,FALSE),"")</f>
        <v/>
      </c>
    </row>
    <row r="127" spans="1:22" ht="15.75" customHeight="1" x14ac:dyDescent="0.25">
      <c r="A127" s="88"/>
      <c r="B127" s="88"/>
      <c r="C127" s="88"/>
      <c r="D127" s="88"/>
      <c r="E127" s="88"/>
      <c r="F127" s="88"/>
      <c r="G127" s="233"/>
      <c r="H127" s="2"/>
      <c r="I127" s="55"/>
      <c r="J127" s="2"/>
      <c r="K127" s="101"/>
      <c r="L127" s="55"/>
      <c r="M127" s="14"/>
      <c r="N127" s="14"/>
      <c r="O127" s="99"/>
      <c r="P127" s="14"/>
      <c r="Q127" s="183"/>
    </row>
    <row r="128" spans="1:22" ht="15.75" customHeight="1" x14ac:dyDescent="0.25">
      <c r="A128" s="88"/>
      <c r="B128" s="88"/>
      <c r="C128" s="88"/>
      <c r="D128" s="88"/>
      <c r="E128" s="88"/>
      <c r="F128" s="88"/>
      <c r="G128" s="233"/>
      <c r="H128" s="2"/>
      <c r="I128" s="234" t="s">
        <v>44</v>
      </c>
      <c r="J128" s="108"/>
      <c r="K128" s="101"/>
      <c r="L128" s="55"/>
      <c r="M128" s="14"/>
      <c r="N128" s="14"/>
      <c r="O128" s="99"/>
      <c r="P128" s="14"/>
      <c r="Q128" s="183"/>
      <c r="R128" s="16"/>
    </row>
    <row r="129" spans="1:25" ht="14.25" customHeight="1" x14ac:dyDescent="0.2">
      <c r="A129" s="88"/>
      <c r="B129" s="88"/>
      <c r="C129" s="88"/>
      <c r="D129" s="88"/>
      <c r="E129" s="88"/>
      <c r="F129" s="88"/>
      <c r="G129" s="233"/>
      <c r="H129" s="2"/>
      <c r="I129" s="235" t="str">
        <f>ConfTS4L6!A167</f>
        <v>Dell EMC PowerEdge QSFP28 SR4 100GbE 85C optic</v>
      </c>
      <c r="J129" s="2"/>
      <c r="K129" s="234" t="str">
        <f>VLOOKUP($I129,TS4L6_SFP,13,FALSE)</f>
        <v>TS4L6-OT100GB</v>
      </c>
      <c r="L129" s="81">
        <v>0</v>
      </c>
      <c r="M129" s="14"/>
      <c r="N129" s="77">
        <f>R129+S129</f>
        <v>0</v>
      </c>
      <c r="O129" s="99"/>
      <c r="P129" s="14"/>
      <c r="Q129" s="183"/>
      <c r="R129" s="236">
        <f>VLOOKUP($I129,TS4L6_SFP,10,FALSE)</f>
        <v>0</v>
      </c>
      <c r="S129" s="237">
        <f>VLOOKUP($I129,TS4L6_SFP,11,FALSE)*L129</f>
        <v>0</v>
      </c>
      <c r="T129" s="237" t="str">
        <f>IF(L129&gt;0,VLOOKUP($I129,TS4L6_SFP,12,FALSE),"")</f>
        <v/>
      </c>
    </row>
    <row r="130" spans="1:25" ht="15.75" customHeight="1" x14ac:dyDescent="0.25">
      <c r="A130" s="88"/>
      <c r="B130" s="88"/>
      <c r="C130" s="88"/>
      <c r="D130" s="88"/>
      <c r="E130" s="88"/>
      <c r="F130" s="88"/>
      <c r="G130" s="233"/>
      <c r="H130" s="2"/>
      <c r="I130" s="55"/>
      <c r="J130" s="2"/>
      <c r="K130" s="101"/>
      <c r="L130" s="55"/>
      <c r="M130" s="14"/>
      <c r="N130" s="14"/>
      <c r="O130" s="99"/>
      <c r="P130" s="14"/>
      <c r="Q130" s="183"/>
    </row>
    <row r="131" spans="1:25" ht="15.75" customHeight="1" x14ac:dyDescent="0.25">
      <c r="A131" s="88"/>
      <c r="B131" s="88"/>
      <c r="C131" s="88"/>
      <c r="D131" s="88"/>
      <c r="E131" s="88"/>
      <c r="F131" s="88"/>
      <c r="G131" s="2"/>
      <c r="H131" s="5"/>
      <c r="I131" s="82" t="s">
        <v>46</v>
      </c>
      <c r="J131" s="305"/>
      <c r="K131" s="101"/>
      <c r="L131" s="55"/>
      <c r="M131" s="14"/>
      <c r="N131" s="14"/>
      <c r="O131" s="99"/>
      <c r="P131" s="14"/>
      <c r="Q131" s="14"/>
      <c r="R131" s="11"/>
      <c r="S131" s="11"/>
      <c r="T131" s="175"/>
    </row>
    <row r="132" spans="1:25" ht="16.5" customHeight="1" x14ac:dyDescent="0.2">
      <c r="A132" s="88"/>
      <c r="B132" s="88"/>
      <c r="C132" s="88"/>
      <c r="D132" s="88"/>
      <c r="E132" s="88"/>
      <c r="F132" s="88"/>
      <c r="G132" s="2"/>
      <c r="H132" s="5"/>
      <c r="I132" s="80" t="s">
        <v>47</v>
      </c>
      <c r="J132" s="305"/>
      <c r="K132" s="47" t="str">
        <f>VLOOKUP($I132,TS4L6_WARRANTY,13,FALSE)</f>
        <v/>
      </c>
      <c r="L132" s="22" t="str">
        <f>VLOOKUP($I132,TSL6_ALL,7,FALSE)</f>
        <v/>
      </c>
      <c r="M132" s="14"/>
      <c r="N132" s="77">
        <f>R132</f>
        <v>0</v>
      </c>
      <c r="O132" s="99"/>
      <c r="P132" s="14"/>
      <c r="Q132" s="14"/>
      <c r="R132" s="23">
        <f>VLOOKUP($I132,TS4L6_WARRANTY,10,FALSE)</f>
        <v>0</v>
      </c>
      <c r="S132" s="19">
        <f>VLOOKUP($I132,TS4L6_WARRANTY,11,FALSE)</f>
        <v>0</v>
      </c>
      <c r="T132" s="176" t="str">
        <f>VLOOKUP($I132,TSL6_ALL,12,FALSE)</f>
        <v/>
      </c>
    </row>
    <row r="133" spans="1:25" x14ac:dyDescent="0.25">
      <c r="A133" s="88"/>
      <c r="B133" s="88"/>
      <c r="C133" s="88"/>
      <c r="D133" s="88"/>
      <c r="E133" s="88"/>
      <c r="F133" s="88"/>
      <c r="G133" s="2"/>
      <c r="H133" s="5"/>
      <c r="I133" s="103"/>
      <c r="J133" s="2"/>
      <c r="K133" s="101"/>
      <c r="L133" s="55"/>
      <c r="M133" s="14"/>
      <c r="N133" s="14"/>
      <c r="O133" s="99"/>
      <c r="P133" s="14"/>
      <c r="Q133" s="14"/>
      <c r="R133" s="15"/>
      <c r="S133" s="11"/>
      <c r="T133" s="175"/>
    </row>
    <row r="134" spans="1:25" ht="15.75" customHeight="1" x14ac:dyDescent="0.25">
      <c r="A134" s="88"/>
      <c r="B134" s="88"/>
      <c r="C134" s="88"/>
      <c r="D134" s="88"/>
      <c r="E134" s="88"/>
      <c r="F134" s="88"/>
      <c r="G134" s="2"/>
      <c r="H134" s="5"/>
      <c r="I134" s="82" t="s">
        <v>48</v>
      </c>
      <c r="J134" s="305"/>
      <c r="K134" s="101"/>
      <c r="L134" s="188" t="str">
        <f>IF(AND(I135="Hard disk Retention 60 mesi",L132=""),"Selezionare Estensione di Garanzia 60 Mesi",IF(AND(L132=1,I135="Hard Disk Retention 36 mesi"),"Selezionare Hard Disk Retention 60 Mesi",""))</f>
        <v/>
      </c>
      <c r="M134" s="14"/>
      <c r="N134" s="14"/>
      <c r="O134" s="99"/>
      <c r="P134" s="14"/>
      <c r="Q134" s="14"/>
      <c r="R134" s="11"/>
      <c r="S134" s="11"/>
      <c r="T134" s="175"/>
    </row>
    <row r="135" spans="1:25" ht="16.5" customHeight="1" x14ac:dyDescent="0.25">
      <c r="A135" s="88"/>
      <c r="B135" s="88"/>
      <c r="C135" s="88"/>
      <c r="D135" s="88"/>
      <c r="E135" s="88"/>
      <c r="F135" s="88"/>
      <c r="G135" s="2"/>
      <c r="H135" s="5"/>
      <c r="I135" s="80" t="s">
        <v>32</v>
      </c>
      <c r="J135" s="305"/>
      <c r="K135" s="47" t="str">
        <f>VLOOKUP($I135,TS4L6_HDDRET,13,FALSE)</f>
        <v/>
      </c>
      <c r="L135" s="22" t="str">
        <f>IF(I135="","",1)</f>
        <v/>
      </c>
      <c r="M135" s="14"/>
      <c r="N135" s="77" t="str">
        <f>R135</f>
        <v/>
      </c>
      <c r="O135" s="99"/>
      <c r="P135" s="14"/>
      <c r="R135" s="23" t="str">
        <f>IFERROR(W135,VLOOKUP(I135,TS4L6_HDDRET,10,FALSE))</f>
        <v/>
      </c>
      <c r="S135" s="19">
        <f>IFERROR(X135,VLOOKUP(I135,TSL6_ALL,11,FALSE))</f>
        <v>0</v>
      </c>
      <c r="T135" s="176" t="str">
        <f>IFERROR(Y135,VLOOKUP(I135,TS4L6_HDDRET,12,FALSE))</f>
        <v/>
      </c>
      <c r="V135" s="7" t="e">
        <f>IF(L132+L135=2,VLOOKUP("Hard Disk Retention 60 mesi",TSL6_ALL,13,FALSE),VLOOKUP(I135,TSL6_ALL,13,FALSE))</f>
        <v>#VALUE!</v>
      </c>
      <c r="W135" s="7" t="e">
        <f>IF(L132+L135=2,VLOOKUP("Hard Disk Retention 60 mesi",TSL6_ALL,10,FALSE),VLOOKUP(I135,TSL6_ALL,10,FALSE))</f>
        <v>#VALUE!</v>
      </c>
      <c r="X135" s="7" t="e">
        <f>IF(L132+L135=2,VLOOKUP("Hard Disk Retention (60 mesi)",TSL6_ALL,11,FALSE),VLOOKUP(I135,TSL6_ALL,11,FALSE))</f>
        <v>#VALUE!</v>
      </c>
      <c r="Y135" s="7" t="e">
        <f>IF(L132+L135=2,VLOOKUP("Hard Disk Retention 60 mesi",TSL6_ALL,12,FALSE),VLOOKUP(I135,TSL6_ALL,12,FALSE))</f>
        <v>#VALUE!</v>
      </c>
    </row>
    <row r="136" spans="1:25" x14ac:dyDescent="0.25">
      <c r="A136" s="88"/>
      <c r="B136" s="88"/>
      <c r="C136" s="88"/>
      <c r="D136" s="88"/>
      <c r="E136" s="88"/>
      <c r="F136" s="88"/>
      <c r="G136" s="2"/>
      <c r="H136" s="5"/>
      <c r="I136" s="55"/>
      <c r="J136" s="55"/>
      <c r="K136" s="42"/>
      <c r="L136" s="55"/>
      <c r="M136" s="11"/>
      <c r="N136" s="14"/>
      <c r="O136" s="99"/>
      <c r="P136" s="14"/>
      <c r="Q136" s="14"/>
      <c r="R136" s="15"/>
      <c r="S136" s="11"/>
      <c r="T136" s="11"/>
    </row>
    <row r="137" spans="1:25" x14ac:dyDescent="0.25">
      <c r="A137" s="88"/>
      <c r="B137" s="88"/>
      <c r="C137" s="88"/>
      <c r="D137" s="88"/>
      <c r="E137" s="88"/>
      <c r="F137" s="88"/>
      <c r="G137" s="2"/>
      <c r="H137" s="5"/>
      <c r="I137" s="55"/>
      <c r="J137" s="55"/>
      <c r="K137" s="55"/>
      <c r="L137" s="55"/>
      <c r="M137" s="55"/>
      <c r="N137" s="55"/>
      <c r="O137" s="99"/>
      <c r="P137" s="14"/>
      <c r="R137" s="21"/>
    </row>
    <row r="138" spans="1:25" ht="25.5" customHeight="1" x14ac:dyDescent="0.25">
      <c r="A138" s="88"/>
      <c r="B138" s="88"/>
      <c r="C138" s="88"/>
      <c r="D138" s="88"/>
      <c r="E138" s="88"/>
      <c r="F138" s="88"/>
      <c r="G138" s="2"/>
      <c r="H138" s="5"/>
      <c r="I138" s="55"/>
      <c r="J138" s="55"/>
      <c r="K138" s="90" t="s">
        <v>49</v>
      </c>
      <c r="L138" s="91">
        <f>SUM(R13:R135)*L8</f>
        <v>0</v>
      </c>
      <c r="M138" s="55"/>
      <c r="N138" s="55"/>
      <c r="O138" s="99"/>
      <c r="P138" s="14"/>
      <c r="R138" s="181">
        <f>SUM(L105:L120)</f>
        <v>0</v>
      </c>
    </row>
    <row r="139" spans="1:25" x14ac:dyDescent="0.25">
      <c r="A139" s="88"/>
      <c r="B139" s="88"/>
      <c r="C139" s="88"/>
      <c r="D139" s="88"/>
      <c r="E139" s="88"/>
      <c r="F139" s="88"/>
      <c r="G139" s="2"/>
      <c r="H139" s="5"/>
      <c r="I139" s="55"/>
      <c r="J139" s="55"/>
      <c r="K139" s="92">
        <v>0.2</v>
      </c>
      <c r="L139" s="93">
        <f>SUM(S13:S135)*L8</f>
        <v>0</v>
      </c>
      <c r="N139" s="55"/>
      <c r="O139" s="99"/>
      <c r="P139" s="14"/>
      <c r="R139" s="21"/>
    </row>
    <row r="140" spans="1:25" x14ac:dyDescent="0.25">
      <c r="A140" s="88"/>
      <c r="B140" s="88"/>
      <c r="C140" s="88"/>
      <c r="D140" s="88"/>
      <c r="E140" s="88"/>
      <c r="F140" s="88"/>
      <c r="G140" s="2"/>
      <c r="H140" s="5"/>
      <c r="I140" s="55"/>
      <c r="J140" s="55"/>
      <c r="K140" s="94" t="s">
        <v>50</v>
      </c>
      <c r="L140" s="95">
        <f>SUM(L138:L139)</f>
        <v>0</v>
      </c>
      <c r="M140" s="14"/>
      <c r="N140" s="55"/>
      <c r="O140" s="99"/>
      <c r="P140" s="14"/>
      <c r="R140" s="21"/>
    </row>
    <row r="141" spans="1:25" ht="15.75" thickBot="1" x14ac:dyDescent="0.3">
      <c r="A141" s="88"/>
      <c r="B141" s="88"/>
      <c r="C141" s="88"/>
      <c r="D141" s="88"/>
      <c r="E141" s="88"/>
      <c r="F141" s="88"/>
      <c r="G141" s="2"/>
      <c r="H141" s="5"/>
      <c r="I141" s="55"/>
      <c r="J141" s="55"/>
      <c r="K141" s="55"/>
      <c r="L141" s="55"/>
      <c r="M141" s="55"/>
      <c r="N141" s="55"/>
      <c r="O141" s="99"/>
      <c r="P141" s="14"/>
      <c r="R141" s="21"/>
    </row>
    <row r="142" spans="1:25" ht="25.5" customHeight="1" thickBot="1" x14ac:dyDescent="0.3">
      <c r="A142" s="88"/>
      <c r="B142" s="88"/>
      <c r="C142" s="88"/>
      <c r="D142" s="88"/>
      <c r="E142" s="88"/>
      <c r="F142" s="88"/>
      <c r="G142" s="2"/>
      <c r="H142" s="5"/>
      <c r="I142" s="299" t="s">
        <v>51</v>
      </c>
      <c r="J142" s="300"/>
      <c r="K142" s="300"/>
      <c r="L142" s="301"/>
      <c r="M142" s="55"/>
      <c r="N142" s="55"/>
      <c r="O142" s="99"/>
      <c r="P142" s="14"/>
      <c r="R142" s="21"/>
    </row>
    <row r="143" spans="1:25" ht="15.75" customHeight="1" x14ac:dyDescent="0.25">
      <c r="A143" s="88"/>
      <c r="B143" s="88"/>
      <c r="C143" s="88"/>
      <c r="D143" s="88"/>
      <c r="E143" s="88"/>
      <c r="F143" s="88"/>
      <c r="G143" s="2"/>
      <c r="H143" s="5"/>
      <c r="I143" s="309"/>
      <c r="J143" s="310"/>
      <c r="K143" s="310"/>
      <c r="L143" s="311"/>
      <c r="M143" s="14"/>
      <c r="N143" s="11"/>
      <c r="O143" s="99"/>
      <c r="P143" s="14"/>
      <c r="Q143" s="11"/>
      <c r="R143" s="15"/>
      <c r="S143" s="11"/>
      <c r="T143" s="11"/>
    </row>
    <row r="144" spans="1:25" x14ac:dyDescent="0.25">
      <c r="A144" s="88"/>
      <c r="B144" s="88"/>
      <c r="C144" s="88"/>
      <c r="D144" s="88"/>
      <c r="E144" s="88"/>
      <c r="F144" s="88"/>
      <c r="G144" s="2"/>
      <c r="H144" s="5"/>
      <c r="I144" s="312"/>
      <c r="J144" s="313"/>
      <c r="K144" s="313"/>
      <c r="L144" s="314"/>
      <c r="M144" s="55"/>
      <c r="N144" s="55"/>
      <c r="O144" s="99"/>
      <c r="P144" s="14"/>
      <c r="R144" s="21"/>
    </row>
    <row r="145" spans="1:1022 1026:2046 2050:3070 3074:4094 4098:5118 5122:6142 6146:7166 7170:8190 8194:9214 9218:10238 10242:11262 11266:12286 12290:13310 13314:14334 14338:15358 15362:16382" ht="15.75" customHeight="1" x14ac:dyDescent="0.25">
      <c r="A145" s="88"/>
      <c r="B145" s="88"/>
      <c r="C145" s="88"/>
      <c r="D145" s="88"/>
      <c r="E145" s="88"/>
      <c r="F145" s="88"/>
      <c r="G145" s="2"/>
      <c r="H145" s="5"/>
      <c r="I145" s="312"/>
      <c r="J145" s="313"/>
      <c r="K145" s="313"/>
      <c r="L145" s="314"/>
      <c r="M145" s="14"/>
      <c r="N145" s="11"/>
      <c r="O145" s="99"/>
      <c r="P145" s="14"/>
      <c r="Q145" s="11"/>
      <c r="R145" s="15"/>
      <c r="S145" s="11"/>
      <c r="T145" s="11"/>
    </row>
    <row r="146" spans="1:1022 1026:2046 2050:3070 3074:4094 4098:5118 5122:6142 6146:7166 7170:8190 8194:9214 9218:10238 10242:11262 11266:12286 12290:13310 13314:14334 14338:15358 15362:16382" x14ac:dyDescent="0.25">
      <c r="A146" s="88"/>
      <c r="B146" s="88"/>
      <c r="C146" s="88"/>
      <c r="D146" s="88"/>
      <c r="E146" s="88"/>
      <c r="F146" s="88"/>
      <c r="G146" s="2"/>
      <c r="H146" s="5"/>
      <c r="I146" s="312"/>
      <c r="J146" s="313"/>
      <c r="K146" s="313"/>
      <c r="L146" s="314"/>
      <c r="M146" s="55"/>
      <c r="N146" s="55"/>
      <c r="O146" s="99"/>
      <c r="P146" s="14"/>
      <c r="R146" s="21"/>
    </row>
    <row r="147" spans="1:1022 1026:2046 2050:3070 3074:4094 4098:5118 5122:6142 6146:7166 7170:8190 8194:9214 9218:10238 10242:11262 11266:12286 12290:13310 13314:14334 14338:15358 15362:16382" ht="15.75" customHeight="1" x14ac:dyDescent="0.25">
      <c r="A147" s="88"/>
      <c r="B147" s="88"/>
      <c r="C147" s="88"/>
      <c r="D147" s="88"/>
      <c r="E147" s="88"/>
      <c r="F147" s="88"/>
      <c r="G147" s="2"/>
      <c r="H147" s="5"/>
      <c r="I147" s="312"/>
      <c r="J147" s="313"/>
      <c r="K147" s="313"/>
      <c r="L147" s="314"/>
      <c r="M147" s="14"/>
      <c r="N147" s="11"/>
      <c r="O147" s="99"/>
      <c r="P147" s="14"/>
      <c r="Q147" s="11"/>
      <c r="R147" s="15"/>
      <c r="S147" s="11"/>
      <c r="T147" s="11"/>
    </row>
    <row r="148" spans="1:1022 1026:2046 2050:3070 3074:4094 4098:5118 5122:6142 6146:7166 7170:8190 8194:9214 9218:10238 10242:11262 11266:12286 12290:13310 13314:14334 14338:15358 15362:16382" x14ac:dyDescent="0.25">
      <c r="A148" s="88"/>
      <c r="B148" s="88"/>
      <c r="C148" s="88"/>
      <c r="D148" s="88"/>
      <c r="E148" s="88"/>
      <c r="F148" s="88"/>
      <c r="G148" s="2"/>
      <c r="H148" s="5"/>
      <c r="I148" s="312"/>
      <c r="J148" s="313"/>
      <c r="K148" s="313"/>
      <c r="L148" s="314"/>
      <c r="M148" s="55"/>
      <c r="N148" s="55"/>
      <c r="O148" s="99"/>
      <c r="P148" s="14"/>
      <c r="R148" s="21"/>
    </row>
    <row r="149" spans="1:1022 1026:2046 2050:3070 3074:4094 4098:5118 5122:6142 6146:7166 7170:8190 8194:9214 9218:10238 10242:11262 11266:12286 12290:13310 13314:14334 14338:15358 15362:16382" s="34" customFormat="1" x14ac:dyDescent="0.2">
      <c r="A149" s="88"/>
      <c r="B149" s="88"/>
      <c r="C149" s="88"/>
      <c r="D149" s="88"/>
      <c r="E149" s="88"/>
      <c r="F149" s="88"/>
      <c r="G149" s="55"/>
      <c r="H149" s="126"/>
      <c r="I149" s="312"/>
      <c r="J149" s="313"/>
      <c r="K149" s="313"/>
      <c r="L149" s="314"/>
      <c r="M149" s="55"/>
      <c r="N149" s="55"/>
      <c r="O149" s="127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</row>
    <row r="150" spans="1:1022 1026:2046 2050:3070 3074:4094 4098:5118 5122:6142 6146:7166 7170:8190 8194:9214 9218:10238 10242:11262 11266:12286 12290:13310 13314:14334 14338:15358 15362:16382" s="34" customFormat="1" x14ac:dyDescent="0.25">
      <c r="A150" s="88"/>
      <c r="B150" s="88"/>
      <c r="C150" s="88"/>
      <c r="D150" s="88"/>
      <c r="E150" s="88"/>
      <c r="F150" s="88"/>
      <c r="G150" s="55"/>
      <c r="H150" s="126"/>
      <c r="I150" s="312"/>
      <c r="J150" s="313"/>
      <c r="K150" s="313"/>
      <c r="L150" s="314"/>
      <c r="M150" s="55"/>
      <c r="N150" s="11"/>
      <c r="O150" s="127"/>
      <c r="P150" s="55"/>
      <c r="Q150" s="55"/>
      <c r="R150" s="11"/>
      <c r="S150" s="55"/>
      <c r="T150" s="55"/>
      <c r="U150" s="55"/>
      <c r="V150" s="11"/>
      <c r="W150" s="55"/>
      <c r="X150" s="55"/>
      <c r="Y150" s="55"/>
      <c r="Z150" s="11"/>
      <c r="AA150" s="55"/>
      <c r="AB150" s="55"/>
      <c r="AC150" s="55"/>
      <c r="AD150" s="11"/>
      <c r="AE150" s="55"/>
      <c r="AF150" s="55"/>
      <c r="AG150" s="55"/>
      <c r="AH150" s="11"/>
      <c r="AI150" s="55"/>
      <c r="AJ150" s="55"/>
      <c r="AK150" s="55"/>
      <c r="AL150" s="11"/>
      <c r="AM150" s="55"/>
      <c r="AP150" s="16"/>
      <c r="AT150" s="16"/>
      <c r="AX150" s="16"/>
      <c r="BB150" s="16"/>
      <c r="BF150" s="16"/>
      <c r="BJ150" s="16"/>
      <c r="BN150" s="16"/>
      <c r="BR150" s="16"/>
      <c r="BV150" s="16"/>
      <c r="BZ150" s="16"/>
      <c r="CD150" s="16"/>
      <c r="CH150" s="16"/>
      <c r="CL150" s="16"/>
      <c r="CP150" s="16"/>
      <c r="CT150" s="16"/>
      <c r="CX150" s="16"/>
      <c r="DB150" s="16"/>
      <c r="DF150" s="16"/>
      <c r="DJ150" s="16"/>
      <c r="DN150" s="16"/>
      <c r="DR150" s="16"/>
      <c r="DV150" s="16"/>
      <c r="DZ150" s="16"/>
      <c r="ED150" s="16"/>
      <c r="EH150" s="16"/>
      <c r="EL150" s="16"/>
      <c r="EP150" s="16"/>
      <c r="ET150" s="16"/>
      <c r="EX150" s="16"/>
      <c r="FB150" s="16"/>
      <c r="FF150" s="16"/>
      <c r="FJ150" s="16"/>
      <c r="FN150" s="16"/>
      <c r="FR150" s="16"/>
      <c r="FV150" s="16"/>
      <c r="FZ150" s="16"/>
      <c r="GD150" s="16"/>
      <c r="GH150" s="16"/>
      <c r="GL150" s="16"/>
      <c r="GP150" s="16"/>
      <c r="GT150" s="16"/>
      <c r="GX150" s="16"/>
      <c r="HB150" s="16"/>
      <c r="HF150" s="16"/>
      <c r="HJ150" s="16"/>
      <c r="HN150" s="16"/>
      <c r="HR150" s="16"/>
      <c r="HV150" s="16"/>
      <c r="HZ150" s="16"/>
      <c r="ID150" s="16"/>
      <c r="IH150" s="16"/>
      <c r="IL150" s="16"/>
      <c r="IP150" s="16"/>
      <c r="IT150" s="16"/>
      <c r="IX150" s="16"/>
      <c r="JB150" s="16"/>
      <c r="JF150" s="16"/>
      <c r="JJ150" s="16"/>
      <c r="JN150" s="16"/>
      <c r="JR150" s="16"/>
      <c r="JV150" s="16"/>
      <c r="JZ150" s="16"/>
      <c r="KD150" s="16"/>
      <c r="KH150" s="16"/>
      <c r="KL150" s="16"/>
      <c r="KP150" s="16"/>
      <c r="KT150" s="16"/>
      <c r="KX150" s="16"/>
      <c r="LB150" s="16"/>
      <c r="LF150" s="16"/>
      <c r="LJ150" s="16"/>
      <c r="LN150" s="16"/>
      <c r="LR150" s="16"/>
      <c r="LV150" s="16"/>
      <c r="LZ150" s="16"/>
      <c r="MD150" s="16"/>
      <c r="MH150" s="16"/>
      <c r="ML150" s="16"/>
      <c r="MP150" s="16"/>
      <c r="MT150" s="16"/>
      <c r="MX150" s="16"/>
      <c r="NB150" s="16"/>
      <c r="NF150" s="16"/>
      <c r="NJ150" s="16"/>
      <c r="NN150" s="16"/>
      <c r="NR150" s="16"/>
      <c r="NV150" s="16"/>
      <c r="NZ150" s="16"/>
      <c r="OD150" s="16"/>
      <c r="OH150" s="16"/>
      <c r="OL150" s="16"/>
      <c r="OP150" s="16"/>
      <c r="OT150" s="16"/>
      <c r="OX150" s="16"/>
      <c r="PB150" s="16"/>
      <c r="PF150" s="16"/>
      <c r="PJ150" s="16"/>
      <c r="PN150" s="16"/>
      <c r="PR150" s="16"/>
      <c r="PV150" s="16"/>
      <c r="PZ150" s="16"/>
      <c r="QD150" s="16"/>
      <c r="QH150" s="16"/>
      <c r="QL150" s="16"/>
      <c r="QP150" s="16"/>
      <c r="QT150" s="16"/>
      <c r="QX150" s="16"/>
      <c r="RB150" s="16"/>
      <c r="RF150" s="16"/>
      <c r="RJ150" s="16"/>
      <c r="RN150" s="16"/>
      <c r="RR150" s="16"/>
      <c r="RV150" s="16"/>
      <c r="RZ150" s="16"/>
      <c r="SD150" s="16"/>
      <c r="SH150" s="16"/>
      <c r="SL150" s="16"/>
      <c r="SP150" s="16"/>
      <c r="ST150" s="16"/>
      <c r="SX150" s="16"/>
      <c r="TB150" s="16"/>
      <c r="TF150" s="16"/>
      <c r="TJ150" s="16"/>
      <c r="TN150" s="16"/>
      <c r="TR150" s="16"/>
      <c r="TV150" s="16"/>
      <c r="TZ150" s="16"/>
      <c r="UD150" s="16"/>
      <c r="UH150" s="16"/>
      <c r="UL150" s="16"/>
      <c r="UP150" s="16"/>
      <c r="UT150" s="16"/>
      <c r="UX150" s="16"/>
      <c r="VB150" s="16"/>
      <c r="VF150" s="16"/>
      <c r="VJ150" s="16"/>
      <c r="VN150" s="16"/>
      <c r="VR150" s="16"/>
      <c r="VV150" s="16"/>
      <c r="VZ150" s="16"/>
      <c r="WD150" s="16"/>
      <c r="WH150" s="16"/>
      <c r="WL150" s="16"/>
      <c r="WP150" s="16"/>
      <c r="WT150" s="16"/>
      <c r="WX150" s="16"/>
      <c r="XB150" s="16"/>
      <c r="XF150" s="16"/>
      <c r="XJ150" s="16"/>
      <c r="XN150" s="16"/>
      <c r="XR150" s="16"/>
      <c r="XV150" s="16"/>
      <c r="XZ150" s="16"/>
      <c r="YD150" s="16"/>
      <c r="YH150" s="16"/>
      <c r="YL150" s="16"/>
      <c r="YP150" s="16"/>
      <c r="YT150" s="16"/>
      <c r="YX150" s="16"/>
      <c r="ZB150" s="16"/>
      <c r="ZF150" s="16"/>
      <c r="ZJ150" s="16"/>
      <c r="ZN150" s="16"/>
      <c r="ZR150" s="16"/>
      <c r="ZV150" s="16"/>
      <c r="ZZ150" s="16"/>
      <c r="AAD150" s="16"/>
      <c r="AAH150" s="16"/>
      <c r="AAL150" s="16"/>
      <c r="AAP150" s="16"/>
      <c r="AAT150" s="16"/>
      <c r="AAX150" s="16"/>
      <c r="ABB150" s="16"/>
      <c r="ABF150" s="16"/>
      <c r="ABJ150" s="16"/>
      <c r="ABN150" s="16"/>
      <c r="ABR150" s="16"/>
      <c r="ABV150" s="16"/>
      <c r="ABZ150" s="16"/>
      <c r="ACD150" s="16"/>
      <c r="ACH150" s="16"/>
      <c r="ACL150" s="16"/>
      <c r="ACP150" s="16"/>
      <c r="ACT150" s="16"/>
      <c r="ACX150" s="16"/>
      <c r="ADB150" s="16"/>
      <c r="ADF150" s="16"/>
      <c r="ADJ150" s="16"/>
      <c r="ADN150" s="16"/>
      <c r="ADR150" s="16"/>
      <c r="ADV150" s="16"/>
      <c r="ADZ150" s="16"/>
      <c r="AED150" s="16"/>
      <c r="AEH150" s="16"/>
      <c r="AEL150" s="16"/>
      <c r="AEP150" s="16"/>
      <c r="AET150" s="16"/>
      <c r="AEX150" s="16"/>
      <c r="AFB150" s="16"/>
      <c r="AFF150" s="16"/>
      <c r="AFJ150" s="16"/>
      <c r="AFN150" s="16"/>
      <c r="AFR150" s="16"/>
      <c r="AFV150" s="16"/>
      <c r="AFZ150" s="16"/>
      <c r="AGD150" s="16"/>
      <c r="AGH150" s="16"/>
      <c r="AGL150" s="16"/>
      <c r="AGP150" s="16"/>
      <c r="AGT150" s="16"/>
      <c r="AGX150" s="16"/>
      <c r="AHB150" s="16"/>
      <c r="AHF150" s="16"/>
      <c r="AHJ150" s="16"/>
      <c r="AHN150" s="16"/>
      <c r="AHR150" s="16"/>
      <c r="AHV150" s="16"/>
      <c r="AHZ150" s="16"/>
      <c r="AID150" s="16"/>
      <c r="AIH150" s="16"/>
      <c r="AIL150" s="16"/>
      <c r="AIP150" s="16"/>
      <c r="AIT150" s="16"/>
      <c r="AIX150" s="16"/>
      <c r="AJB150" s="16"/>
      <c r="AJF150" s="16"/>
      <c r="AJJ150" s="16"/>
      <c r="AJN150" s="16"/>
      <c r="AJR150" s="16"/>
      <c r="AJV150" s="16"/>
      <c r="AJZ150" s="16"/>
      <c r="AKD150" s="16"/>
      <c r="AKH150" s="16"/>
      <c r="AKL150" s="16"/>
      <c r="AKP150" s="16"/>
      <c r="AKT150" s="16"/>
      <c r="AKX150" s="16"/>
      <c r="ALB150" s="16"/>
      <c r="ALF150" s="16"/>
      <c r="ALJ150" s="16"/>
      <c r="ALN150" s="16"/>
      <c r="ALR150" s="16"/>
      <c r="ALV150" s="16"/>
      <c r="ALZ150" s="16"/>
      <c r="AMD150" s="16"/>
      <c r="AMH150" s="16"/>
      <c r="AML150" s="16"/>
      <c r="AMP150" s="16"/>
      <c r="AMT150" s="16"/>
      <c r="AMX150" s="16"/>
      <c r="ANB150" s="16"/>
      <c r="ANF150" s="16"/>
      <c r="ANJ150" s="16"/>
      <c r="ANN150" s="16"/>
      <c r="ANR150" s="16"/>
      <c r="ANV150" s="16"/>
      <c r="ANZ150" s="16"/>
      <c r="AOD150" s="16"/>
      <c r="AOH150" s="16"/>
      <c r="AOL150" s="16"/>
      <c r="AOP150" s="16"/>
      <c r="AOT150" s="16"/>
      <c r="AOX150" s="16"/>
      <c r="APB150" s="16"/>
      <c r="APF150" s="16"/>
      <c r="APJ150" s="16"/>
      <c r="APN150" s="16"/>
      <c r="APR150" s="16"/>
      <c r="APV150" s="16"/>
      <c r="APZ150" s="16"/>
      <c r="AQD150" s="16"/>
      <c r="AQH150" s="16"/>
      <c r="AQL150" s="16"/>
      <c r="AQP150" s="16"/>
      <c r="AQT150" s="16"/>
      <c r="AQX150" s="16"/>
      <c r="ARB150" s="16"/>
      <c r="ARF150" s="16"/>
      <c r="ARJ150" s="16"/>
      <c r="ARN150" s="16"/>
      <c r="ARR150" s="16"/>
      <c r="ARV150" s="16"/>
      <c r="ARZ150" s="16"/>
      <c r="ASD150" s="16"/>
      <c r="ASH150" s="16"/>
      <c r="ASL150" s="16"/>
      <c r="ASP150" s="16"/>
      <c r="AST150" s="16"/>
      <c r="ASX150" s="16"/>
      <c r="ATB150" s="16"/>
      <c r="ATF150" s="16"/>
      <c r="ATJ150" s="16"/>
      <c r="ATN150" s="16"/>
      <c r="ATR150" s="16"/>
      <c r="ATV150" s="16"/>
      <c r="ATZ150" s="16"/>
      <c r="AUD150" s="16"/>
      <c r="AUH150" s="16"/>
      <c r="AUL150" s="16"/>
      <c r="AUP150" s="16"/>
      <c r="AUT150" s="16"/>
      <c r="AUX150" s="16"/>
      <c r="AVB150" s="16"/>
      <c r="AVF150" s="16"/>
      <c r="AVJ150" s="16"/>
      <c r="AVN150" s="16"/>
      <c r="AVR150" s="16"/>
      <c r="AVV150" s="16"/>
      <c r="AVZ150" s="16"/>
      <c r="AWD150" s="16"/>
      <c r="AWH150" s="16"/>
      <c r="AWL150" s="16"/>
      <c r="AWP150" s="16"/>
      <c r="AWT150" s="16"/>
      <c r="AWX150" s="16"/>
      <c r="AXB150" s="16"/>
      <c r="AXF150" s="16"/>
      <c r="AXJ150" s="16"/>
      <c r="AXN150" s="16"/>
      <c r="AXR150" s="16"/>
      <c r="AXV150" s="16"/>
      <c r="AXZ150" s="16"/>
      <c r="AYD150" s="16"/>
      <c r="AYH150" s="16"/>
      <c r="AYL150" s="16"/>
      <c r="AYP150" s="16"/>
      <c r="AYT150" s="16"/>
      <c r="AYX150" s="16"/>
      <c r="AZB150" s="16"/>
      <c r="AZF150" s="16"/>
      <c r="AZJ150" s="16"/>
      <c r="AZN150" s="16"/>
      <c r="AZR150" s="16"/>
      <c r="AZV150" s="16"/>
      <c r="AZZ150" s="16"/>
      <c r="BAD150" s="16"/>
      <c r="BAH150" s="16"/>
      <c r="BAL150" s="16"/>
      <c r="BAP150" s="16"/>
      <c r="BAT150" s="16"/>
      <c r="BAX150" s="16"/>
      <c r="BBB150" s="16"/>
      <c r="BBF150" s="16"/>
      <c r="BBJ150" s="16"/>
      <c r="BBN150" s="16"/>
      <c r="BBR150" s="16"/>
      <c r="BBV150" s="16"/>
      <c r="BBZ150" s="16"/>
      <c r="BCD150" s="16"/>
      <c r="BCH150" s="16"/>
      <c r="BCL150" s="16"/>
      <c r="BCP150" s="16"/>
      <c r="BCT150" s="16"/>
      <c r="BCX150" s="16"/>
      <c r="BDB150" s="16"/>
      <c r="BDF150" s="16"/>
      <c r="BDJ150" s="16"/>
      <c r="BDN150" s="16"/>
      <c r="BDR150" s="16"/>
      <c r="BDV150" s="16"/>
      <c r="BDZ150" s="16"/>
      <c r="BED150" s="16"/>
      <c r="BEH150" s="16"/>
      <c r="BEL150" s="16"/>
      <c r="BEP150" s="16"/>
      <c r="BET150" s="16"/>
      <c r="BEX150" s="16"/>
      <c r="BFB150" s="16"/>
      <c r="BFF150" s="16"/>
      <c r="BFJ150" s="16"/>
      <c r="BFN150" s="16"/>
      <c r="BFR150" s="16"/>
      <c r="BFV150" s="16"/>
      <c r="BFZ150" s="16"/>
      <c r="BGD150" s="16"/>
      <c r="BGH150" s="16"/>
      <c r="BGL150" s="16"/>
      <c r="BGP150" s="16"/>
      <c r="BGT150" s="16"/>
      <c r="BGX150" s="16"/>
      <c r="BHB150" s="16"/>
      <c r="BHF150" s="16"/>
      <c r="BHJ150" s="16"/>
      <c r="BHN150" s="16"/>
      <c r="BHR150" s="16"/>
      <c r="BHV150" s="16"/>
      <c r="BHZ150" s="16"/>
      <c r="BID150" s="16"/>
      <c r="BIH150" s="16"/>
      <c r="BIL150" s="16"/>
      <c r="BIP150" s="16"/>
      <c r="BIT150" s="16"/>
      <c r="BIX150" s="16"/>
      <c r="BJB150" s="16"/>
      <c r="BJF150" s="16"/>
      <c r="BJJ150" s="16"/>
      <c r="BJN150" s="16"/>
      <c r="BJR150" s="16"/>
      <c r="BJV150" s="16"/>
      <c r="BJZ150" s="16"/>
      <c r="BKD150" s="16"/>
      <c r="BKH150" s="16"/>
      <c r="BKL150" s="16"/>
      <c r="BKP150" s="16"/>
      <c r="BKT150" s="16"/>
      <c r="BKX150" s="16"/>
      <c r="BLB150" s="16"/>
      <c r="BLF150" s="16"/>
      <c r="BLJ150" s="16"/>
      <c r="BLN150" s="16"/>
      <c r="BLR150" s="16"/>
      <c r="BLV150" s="16"/>
      <c r="BLZ150" s="16"/>
      <c r="BMD150" s="16"/>
      <c r="BMH150" s="16"/>
      <c r="BML150" s="16"/>
      <c r="BMP150" s="16"/>
      <c r="BMT150" s="16"/>
      <c r="BMX150" s="16"/>
      <c r="BNB150" s="16"/>
      <c r="BNF150" s="16"/>
      <c r="BNJ150" s="16"/>
      <c r="BNN150" s="16"/>
      <c r="BNR150" s="16"/>
      <c r="BNV150" s="16"/>
      <c r="BNZ150" s="16"/>
      <c r="BOD150" s="16"/>
      <c r="BOH150" s="16"/>
      <c r="BOL150" s="16"/>
      <c r="BOP150" s="16"/>
      <c r="BOT150" s="16"/>
      <c r="BOX150" s="16"/>
      <c r="BPB150" s="16"/>
      <c r="BPF150" s="16"/>
      <c r="BPJ150" s="16"/>
      <c r="BPN150" s="16"/>
      <c r="BPR150" s="16"/>
      <c r="BPV150" s="16"/>
      <c r="BPZ150" s="16"/>
      <c r="BQD150" s="16"/>
      <c r="BQH150" s="16"/>
      <c r="BQL150" s="16"/>
      <c r="BQP150" s="16"/>
      <c r="BQT150" s="16"/>
      <c r="BQX150" s="16"/>
      <c r="BRB150" s="16"/>
      <c r="BRF150" s="16"/>
      <c r="BRJ150" s="16"/>
      <c r="BRN150" s="16"/>
      <c r="BRR150" s="16"/>
      <c r="BRV150" s="16"/>
      <c r="BRZ150" s="16"/>
      <c r="BSD150" s="16"/>
      <c r="BSH150" s="16"/>
      <c r="BSL150" s="16"/>
      <c r="BSP150" s="16"/>
      <c r="BST150" s="16"/>
      <c r="BSX150" s="16"/>
      <c r="BTB150" s="16"/>
      <c r="BTF150" s="16"/>
      <c r="BTJ150" s="16"/>
      <c r="BTN150" s="16"/>
      <c r="BTR150" s="16"/>
      <c r="BTV150" s="16"/>
      <c r="BTZ150" s="16"/>
      <c r="BUD150" s="16"/>
      <c r="BUH150" s="16"/>
      <c r="BUL150" s="16"/>
      <c r="BUP150" s="16"/>
      <c r="BUT150" s="16"/>
      <c r="BUX150" s="16"/>
      <c r="BVB150" s="16"/>
      <c r="BVF150" s="16"/>
      <c r="BVJ150" s="16"/>
      <c r="BVN150" s="16"/>
      <c r="BVR150" s="16"/>
      <c r="BVV150" s="16"/>
      <c r="BVZ150" s="16"/>
      <c r="BWD150" s="16"/>
      <c r="BWH150" s="16"/>
      <c r="BWL150" s="16"/>
      <c r="BWP150" s="16"/>
      <c r="BWT150" s="16"/>
      <c r="BWX150" s="16"/>
      <c r="BXB150" s="16"/>
      <c r="BXF150" s="16"/>
      <c r="BXJ150" s="16"/>
      <c r="BXN150" s="16"/>
      <c r="BXR150" s="16"/>
      <c r="BXV150" s="16"/>
      <c r="BXZ150" s="16"/>
      <c r="BYD150" s="16"/>
      <c r="BYH150" s="16"/>
      <c r="BYL150" s="16"/>
      <c r="BYP150" s="16"/>
      <c r="BYT150" s="16"/>
      <c r="BYX150" s="16"/>
      <c r="BZB150" s="16"/>
      <c r="BZF150" s="16"/>
      <c r="BZJ150" s="16"/>
      <c r="BZN150" s="16"/>
      <c r="BZR150" s="16"/>
      <c r="BZV150" s="16"/>
      <c r="BZZ150" s="16"/>
      <c r="CAD150" s="16"/>
      <c r="CAH150" s="16"/>
      <c r="CAL150" s="16"/>
      <c r="CAP150" s="16"/>
      <c r="CAT150" s="16"/>
      <c r="CAX150" s="16"/>
      <c r="CBB150" s="16"/>
      <c r="CBF150" s="16"/>
      <c r="CBJ150" s="16"/>
      <c r="CBN150" s="16"/>
      <c r="CBR150" s="16"/>
      <c r="CBV150" s="16"/>
      <c r="CBZ150" s="16"/>
      <c r="CCD150" s="16"/>
      <c r="CCH150" s="16"/>
      <c r="CCL150" s="16"/>
      <c r="CCP150" s="16"/>
      <c r="CCT150" s="16"/>
      <c r="CCX150" s="16"/>
      <c r="CDB150" s="16"/>
      <c r="CDF150" s="16"/>
      <c r="CDJ150" s="16"/>
      <c r="CDN150" s="16"/>
      <c r="CDR150" s="16"/>
      <c r="CDV150" s="16"/>
      <c r="CDZ150" s="16"/>
      <c r="CED150" s="16"/>
      <c r="CEH150" s="16"/>
      <c r="CEL150" s="16"/>
      <c r="CEP150" s="16"/>
      <c r="CET150" s="16"/>
      <c r="CEX150" s="16"/>
      <c r="CFB150" s="16"/>
      <c r="CFF150" s="16"/>
      <c r="CFJ150" s="16"/>
      <c r="CFN150" s="16"/>
      <c r="CFR150" s="16"/>
      <c r="CFV150" s="16"/>
      <c r="CFZ150" s="16"/>
      <c r="CGD150" s="16"/>
      <c r="CGH150" s="16"/>
      <c r="CGL150" s="16"/>
      <c r="CGP150" s="16"/>
      <c r="CGT150" s="16"/>
      <c r="CGX150" s="16"/>
      <c r="CHB150" s="16"/>
      <c r="CHF150" s="16"/>
      <c r="CHJ150" s="16"/>
      <c r="CHN150" s="16"/>
      <c r="CHR150" s="16"/>
      <c r="CHV150" s="16"/>
      <c r="CHZ150" s="16"/>
      <c r="CID150" s="16"/>
      <c r="CIH150" s="16"/>
      <c r="CIL150" s="16"/>
      <c r="CIP150" s="16"/>
      <c r="CIT150" s="16"/>
      <c r="CIX150" s="16"/>
      <c r="CJB150" s="16"/>
      <c r="CJF150" s="16"/>
      <c r="CJJ150" s="16"/>
      <c r="CJN150" s="16"/>
      <c r="CJR150" s="16"/>
      <c r="CJV150" s="16"/>
      <c r="CJZ150" s="16"/>
      <c r="CKD150" s="16"/>
      <c r="CKH150" s="16"/>
      <c r="CKL150" s="16"/>
      <c r="CKP150" s="16"/>
      <c r="CKT150" s="16"/>
      <c r="CKX150" s="16"/>
      <c r="CLB150" s="16"/>
      <c r="CLF150" s="16"/>
      <c r="CLJ150" s="16"/>
      <c r="CLN150" s="16"/>
      <c r="CLR150" s="16"/>
      <c r="CLV150" s="16"/>
      <c r="CLZ150" s="16"/>
      <c r="CMD150" s="16"/>
      <c r="CMH150" s="16"/>
      <c r="CML150" s="16"/>
      <c r="CMP150" s="16"/>
      <c r="CMT150" s="16"/>
      <c r="CMX150" s="16"/>
      <c r="CNB150" s="16"/>
      <c r="CNF150" s="16"/>
      <c r="CNJ150" s="16"/>
      <c r="CNN150" s="16"/>
      <c r="CNR150" s="16"/>
      <c r="CNV150" s="16"/>
      <c r="CNZ150" s="16"/>
      <c r="COD150" s="16"/>
      <c r="COH150" s="16"/>
      <c r="COL150" s="16"/>
      <c r="COP150" s="16"/>
      <c r="COT150" s="16"/>
      <c r="COX150" s="16"/>
      <c r="CPB150" s="16"/>
      <c r="CPF150" s="16"/>
      <c r="CPJ150" s="16"/>
      <c r="CPN150" s="16"/>
      <c r="CPR150" s="16"/>
      <c r="CPV150" s="16"/>
      <c r="CPZ150" s="16"/>
      <c r="CQD150" s="16"/>
      <c r="CQH150" s="16"/>
      <c r="CQL150" s="16"/>
      <c r="CQP150" s="16"/>
      <c r="CQT150" s="16"/>
      <c r="CQX150" s="16"/>
      <c r="CRB150" s="16"/>
      <c r="CRF150" s="16"/>
      <c r="CRJ150" s="16"/>
      <c r="CRN150" s="16"/>
      <c r="CRR150" s="16"/>
      <c r="CRV150" s="16"/>
      <c r="CRZ150" s="16"/>
      <c r="CSD150" s="16"/>
      <c r="CSH150" s="16"/>
      <c r="CSL150" s="16"/>
      <c r="CSP150" s="16"/>
      <c r="CST150" s="16"/>
      <c r="CSX150" s="16"/>
      <c r="CTB150" s="16"/>
      <c r="CTF150" s="16"/>
      <c r="CTJ150" s="16"/>
      <c r="CTN150" s="16"/>
      <c r="CTR150" s="16"/>
      <c r="CTV150" s="16"/>
      <c r="CTZ150" s="16"/>
      <c r="CUD150" s="16"/>
      <c r="CUH150" s="16"/>
      <c r="CUL150" s="16"/>
      <c r="CUP150" s="16"/>
      <c r="CUT150" s="16"/>
      <c r="CUX150" s="16"/>
      <c r="CVB150" s="16"/>
      <c r="CVF150" s="16"/>
      <c r="CVJ150" s="16"/>
      <c r="CVN150" s="16"/>
      <c r="CVR150" s="16"/>
      <c r="CVV150" s="16"/>
      <c r="CVZ150" s="16"/>
      <c r="CWD150" s="16"/>
      <c r="CWH150" s="16"/>
      <c r="CWL150" s="16"/>
      <c r="CWP150" s="16"/>
      <c r="CWT150" s="16"/>
      <c r="CWX150" s="16"/>
      <c r="CXB150" s="16"/>
      <c r="CXF150" s="16"/>
      <c r="CXJ150" s="16"/>
      <c r="CXN150" s="16"/>
      <c r="CXR150" s="16"/>
      <c r="CXV150" s="16"/>
      <c r="CXZ150" s="16"/>
      <c r="CYD150" s="16"/>
      <c r="CYH150" s="16"/>
      <c r="CYL150" s="16"/>
      <c r="CYP150" s="16"/>
      <c r="CYT150" s="16"/>
      <c r="CYX150" s="16"/>
      <c r="CZB150" s="16"/>
      <c r="CZF150" s="16"/>
      <c r="CZJ150" s="16"/>
      <c r="CZN150" s="16"/>
      <c r="CZR150" s="16"/>
      <c r="CZV150" s="16"/>
      <c r="CZZ150" s="16"/>
      <c r="DAD150" s="16"/>
      <c r="DAH150" s="16"/>
      <c r="DAL150" s="16"/>
      <c r="DAP150" s="16"/>
      <c r="DAT150" s="16"/>
      <c r="DAX150" s="16"/>
      <c r="DBB150" s="16"/>
      <c r="DBF150" s="16"/>
      <c r="DBJ150" s="16"/>
      <c r="DBN150" s="16"/>
      <c r="DBR150" s="16"/>
      <c r="DBV150" s="16"/>
      <c r="DBZ150" s="16"/>
      <c r="DCD150" s="16"/>
      <c r="DCH150" s="16"/>
      <c r="DCL150" s="16"/>
      <c r="DCP150" s="16"/>
      <c r="DCT150" s="16"/>
      <c r="DCX150" s="16"/>
      <c r="DDB150" s="16"/>
      <c r="DDF150" s="16"/>
      <c r="DDJ150" s="16"/>
      <c r="DDN150" s="16"/>
      <c r="DDR150" s="16"/>
      <c r="DDV150" s="16"/>
      <c r="DDZ150" s="16"/>
      <c r="DED150" s="16"/>
      <c r="DEH150" s="16"/>
      <c r="DEL150" s="16"/>
      <c r="DEP150" s="16"/>
      <c r="DET150" s="16"/>
      <c r="DEX150" s="16"/>
      <c r="DFB150" s="16"/>
      <c r="DFF150" s="16"/>
      <c r="DFJ150" s="16"/>
      <c r="DFN150" s="16"/>
      <c r="DFR150" s="16"/>
      <c r="DFV150" s="16"/>
      <c r="DFZ150" s="16"/>
      <c r="DGD150" s="16"/>
      <c r="DGH150" s="16"/>
      <c r="DGL150" s="16"/>
      <c r="DGP150" s="16"/>
      <c r="DGT150" s="16"/>
      <c r="DGX150" s="16"/>
      <c r="DHB150" s="16"/>
      <c r="DHF150" s="16"/>
      <c r="DHJ150" s="16"/>
      <c r="DHN150" s="16"/>
      <c r="DHR150" s="16"/>
      <c r="DHV150" s="16"/>
      <c r="DHZ150" s="16"/>
      <c r="DID150" s="16"/>
      <c r="DIH150" s="16"/>
      <c r="DIL150" s="16"/>
      <c r="DIP150" s="16"/>
      <c r="DIT150" s="16"/>
      <c r="DIX150" s="16"/>
      <c r="DJB150" s="16"/>
      <c r="DJF150" s="16"/>
      <c r="DJJ150" s="16"/>
      <c r="DJN150" s="16"/>
      <c r="DJR150" s="16"/>
      <c r="DJV150" s="16"/>
      <c r="DJZ150" s="16"/>
      <c r="DKD150" s="16"/>
      <c r="DKH150" s="16"/>
      <c r="DKL150" s="16"/>
      <c r="DKP150" s="16"/>
      <c r="DKT150" s="16"/>
      <c r="DKX150" s="16"/>
      <c r="DLB150" s="16"/>
      <c r="DLF150" s="16"/>
      <c r="DLJ150" s="16"/>
      <c r="DLN150" s="16"/>
      <c r="DLR150" s="16"/>
      <c r="DLV150" s="16"/>
      <c r="DLZ150" s="16"/>
      <c r="DMD150" s="16"/>
      <c r="DMH150" s="16"/>
      <c r="DML150" s="16"/>
      <c r="DMP150" s="16"/>
      <c r="DMT150" s="16"/>
      <c r="DMX150" s="16"/>
      <c r="DNB150" s="16"/>
      <c r="DNF150" s="16"/>
      <c r="DNJ150" s="16"/>
      <c r="DNN150" s="16"/>
      <c r="DNR150" s="16"/>
      <c r="DNV150" s="16"/>
      <c r="DNZ150" s="16"/>
      <c r="DOD150" s="16"/>
      <c r="DOH150" s="16"/>
      <c r="DOL150" s="16"/>
      <c r="DOP150" s="16"/>
      <c r="DOT150" s="16"/>
      <c r="DOX150" s="16"/>
      <c r="DPB150" s="16"/>
      <c r="DPF150" s="16"/>
      <c r="DPJ150" s="16"/>
      <c r="DPN150" s="16"/>
      <c r="DPR150" s="16"/>
      <c r="DPV150" s="16"/>
      <c r="DPZ150" s="16"/>
      <c r="DQD150" s="16"/>
      <c r="DQH150" s="16"/>
      <c r="DQL150" s="16"/>
      <c r="DQP150" s="16"/>
      <c r="DQT150" s="16"/>
      <c r="DQX150" s="16"/>
      <c r="DRB150" s="16"/>
      <c r="DRF150" s="16"/>
      <c r="DRJ150" s="16"/>
      <c r="DRN150" s="16"/>
      <c r="DRR150" s="16"/>
      <c r="DRV150" s="16"/>
      <c r="DRZ150" s="16"/>
      <c r="DSD150" s="16"/>
      <c r="DSH150" s="16"/>
      <c r="DSL150" s="16"/>
      <c r="DSP150" s="16"/>
      <c r="DST150" s="16"/>
      <c r="DSX150" s="16"/>
      <c r="DTB150" s="16"/>
      <c r="DTF150" s="16"/>
      <c r="DTJ150" s="16"/>
      <c r="DTN150" s="16"/>
      <c r="DTR150" s="16"/>
      <c r="DTV150" s="16"/>
      <c r="DTZ150" s="16"/>
      <c r="DUD150" s="16"/>
      <c r="DUH150" s="16"/>
      <c r="DUL150" s="16"/>
      <c r="DUP150" s="16"/>
      <c r="DUT150" s="16"/>
      <c r="DUX150" s="16"/>
      <c r="DVB150" s="16"/>
      <c r="DVF150" s="16"/>
      <c r="DVJ150" s="16"/>
      <c r="DVN150" s="16"/>
      <c r="DVR150" s="16"/>
      <c r="DVV150" s="16"/>
      <c r="DVZ150" s="16"/>
      <c r="DWD150" s="16"/>
      <c r="DWH150" s="16"/>
      <c r="DWL150" s="16"/>
      <c r="DWP150" s="16"/>
      <c r="DWT150" s="16"/>
      <c r="DWX150" s="16"/>
      <c r="DXB150" s="16"/>
      <c r="DXF150" s="16"/>
      <c r="DXJ150" s="16"/>
      <c r="DXN150" s="16"/>
      <c r="DXR150" s="16"/>
      <c r="DXV150" s="16"/>
      <c r="DXZ150" s="16"/>
      <c r="DYD150" s="16"/>
      <c r="DYH150" s="16"/>
      <c r="DYL150" s="16"/>
      <c r="DYP150" s="16"/>
      <c r="DYT150" s="16"/>
      <c r="DYX150" s="16"/>
      <c r="DZB150" s="16"/>
      <c r="DZF150" s="16"/>
      <c r="DZJ150" s="16"/>
      <c r="DZN150" s="16"/>
      <c r="DZR150" s="16"/>
      <c r="DZV150" s="16"/>
      <c r="DZZ150" s="16"/>
      <c r="EAD150" s="16"/>
      <c r="EAH150" s="16"/>
      <c r="EAL150" s="16"/>
      <c r="EAP150" s="16"/>
      <c r="EAT150" s="16"/>
      <c r="EAX150" s="16"/>
      <c r="EBB150" s="16"/>
      <c r="EBF150" s="16"/>
      <c r="EBJ150" s="16"/>
      <c r="EBN150" s="16"/>
      <c r="EBR150" s="16"/>
      <c r="EBV150" s="16"/>
      <c r="EBZ150" s="16"/>
      <c r="ECD150" s="16"/>
      <c r="ECH150" s="16"/>
      <c r="ECL150" s="16"/>
      <c r="ECP150" s="16"/>
      <c r="ECT150" s="16"/>
      <c r="ECX150" s="16"/>
      <c r="EDB150" s="16"/>
      <c r="EDF150" s="16"/>
      <c r="EDJ150" s="16"/>
      <c r="EDN150" s="16"/>
      <c r="EDR150" s="16"/>
      <c r="EDV150" s="16"/>
      <c r="EDZ150" s="16"/>
      <c r="EED150" s="16"/>
      <c r="EEH150" s="16"/>
      <c r="EEL150" s="16"/>
      <c r="EEP150" s="16"/>
      <c r="EET150" s="16"/>
      <c r="EEX150" s="16"/>
      <c r="EFB150" s="16"/>
      <c r="EFF150" s="16"/>
      <c r="EFJ150" s="16"/>
      <c r="EFN150" s="16"/>
      <c r="EFR150" s="16"/>
      <c r="EFV150" s="16"/>
      <c r="EFZ150" s="16"/>
      <c r="EGD150" s="16"/>
      <c r="EGH150" s="16"/>
      <c r="EGL150" s="16"/>
      <c r="EGP150" s="16"/>
      <c r="EGT150" s="16"/>
      <c r="EGX150" s="16"/>
      <c r="EHB150" s="16"/>
      <c r="EHF150" s="16"/>
      <c r="EHJ150" s="16"/>
      <c r="EHN150" s="16"/>
      <c r="EHR150" s="16"/>
      <c r="EHV150" s="16"/>
      <c r="EHZ150" s="16"/>
      <c r="EID150" s="16"/>
      <c r="EIH150" s="16"/>
      <c r="EIL150" s="16"/>
      <c r="EIP150" s="16"/>
      <c r="EIT150" s="16"/>
      <c r="EIX150" s="16"/>
      <c r="EJB150" s="16"/>
      <c r="EJF150" s="16"/>
      <c r="EJJ150" s="16"/>
      <c r="EJN150" s="16"/>
      <c r="EJR150" s="16"/>
      <c r="EJV150" s="16"/>
      <c r="EJZ150" s="16"/>
      <c r="EKD150" s="16"/>
      <c r="EKH150" s="16"/>
      <c r="EKL150" s="16"/>
      <c r="EKP150" s="16"/>
      <c r="EKT150" s="16"/>
      <c r="EKX150" s="16"/>
      <c r="ELB150" s="16"/>
      <c r="ELF150" s="16"/>
      <c r="ELJ150" s="16"/>
      <c r="ELN150" s="16"/>
      <c r="ELR150" s="16"/>
      <c r="ELV150" s="16"/>
      <c r="ELZ150" s="16"/>
      <c r="EMD150" s="16"/>
      <c r="EMH150" s="16"/>
      <c r="EML150" s="16"/>
      <c r="EMP150" s="16"/>
      <c r="EMT150" s="16"/>
      <c r="EMX150" s="16"/>
      <c r="ENB150" s="16"/>
      <c r="ENF150" s="16"/>
      <c r="ENJ150" s="16"/>
      <c r="ENN150" s="16"/>
      <c r="ENR150" s="16"/>
      <c r="ENV150" s="16"/>
      <c r="ENZ150" s="16"/>
      <c r="EOD150" s="16"/>
      <c r="EOH150" s="16"/>
      <c r="EOL150" s="16"/>
      <c r="EOP150" s="16"/>
      <c r="EOT150" s="16"/>
      <c r="EOX150" s="16"/>
      <c r="EPB150" s="16"/>
      <c r="EPF150" s="16"/>
      <c r="EPJ150" s="16"/>
      <c r="EPN150" s="16"/>
      <c r="EPR150" s="16"/>
      <c r="EPV150" s="16"/>
      <c r="EPZ150" s="16"/>
      <c r="EQD150" s="16"/>
      <c r="EQH150" s="16"/>
      <c r="EQL150" s="16"/>
      <c r="EQP150" s="16"/>
      <c r="EQT150" s="16"/>
      <c r="EQX150" s="16"/>
      <c r="ERB150" s="16"/>
      <c r="ERF150" s="16"/>
      <c r="ERJ150" s="16"/>
      <c r="ERN150" s="16"/>
      <c r="ERR150" s="16"/>
      <c r="ERV150" s="16"/>
      <c r="ERZ150" s="16"/>
      <c r="ESD150" s="16"/>
      <c r="ESH150" s="16"/>
      <c r="ESL150" s="16"/>
      <c r="ESP150" s="16"/>
      <c r="EST150" s="16"/>
      <c r="ESX150" s="16"/>
      <c r="ETB150" s="16"/>
      <c r="ETF150" s="16"/>
      <c r="ETJ150" s="16"/>
      <c r="ETN150" s="16"/>
      <c r="ETR150" s="16"/>
      <c r="ETV150" s="16"/>
      <c r="ETZ150" s="16"/>
      <c r="EUD150" s="16"/>
      <c r="EUH150" s="16"/>
      <c r="EUL150" s="16"/>
      <c r="EUP150" s="16"/>
      <c r="EUT150" s="16"/>
      <c r="EUX150" s="16"/>
      <c r="EVB150" s="16"/>
      <c r="EVF150" s="16"/>
      <c r="EVJ150" s="16"/>
      <c r="EVN150" s="16"/>
      <c r="EVR150" s="16"/>
      <c r="EVV150" s="16"/>
      <c r="EVZ150" s="16"/>
      <c r="EWD150" s="16"/>
      <c r="EWH150" s="16"/>
      <c r="EWL150" s="16"/>
      <c r="EWP150" s="16"/>
      <c r="EWT150" s="16"/>
      <c r="EWX150" s="16"/>
      <c r="EXB150" s="16"/>
      <c r="EXF150" s="16"/>
      <c r="EXJ150" s="16"/>
      <c r="EXN150" s="16"/>
      <c r="EXR150" s="16"/>
      <c r="EXV150" s="16"/>
      <c r="EXZ150" s="16"/>
      <c r="EYD150" s="16"/>
      <c r="EYH150" s="16"/>
      <c r="EYL150" s="16"/>
      <c r="EYP150" s="16"/>
      <c r="EYT150" s="16"/>
      <c r="EYX150" s="16"/>
      <c r="EZB150" s="16"/>
      <c r="EZF150" s="16"/>
      <c r="EZJ150" s="16"/>
      <c r="EZN150" s="16"/>
      <c r="EZR150" s="16"/>
      <c r="EZV150" s="16"/>
      <c r="EZZ150" s="16"/>
      <c r="FAD150" s="16"/>
      <c r="FAH150" s="16"/>
      <c r="FAL150" s="16"/>
      <c r="FAP150" s="16"/>
      <c r="FAT150" s="16"/>
      <c r="FAX150" s="16"/>
      <c r="FBB150" s="16"/>
      <c r="FBF150" s="16"/>
      <c r="FBJ150" s="16"/>
      <c r="FBN150" s="16"/>
      <c r="FBR150" s="16"/>
      <c r="FBV150" s="16"/>
      <c r="FBZ150" s="16"/>
      <c r="FCD150" s="16"/>
      <c r="FCH150" s="16"/>
      <c r="FCL150" s="16"/>
      <c r="FCP150" s="16"/>
      <c r="FCT150" s="16"/>
      <c r="FCX150" s="16"/>
      <c r="FDB150" s="16"/>
      <c r="FDF150" s="16"/>
      <c r="FDJ150" s="16"/>
      <c r="FDN150" s="16"/>
      <c r="FDR150" s="16"/>
      <c r="FDV150" s="16"/>
      <c r="FDZ150" s="16"/>
      <c r="FED150" s="16"/>
      <c r="FEH150" s="16"/>
      <c r="FEL150" s="16"/>
      <c r="FEP150" s="16"/>
      <c r="FET150" s="16"/>
      <c r="FEX150" s="16"/>
      <c r="FFB150" s="16"/>
      <c r="FFF150" s="16"/>
      <c r="FFJ150" s="16"/>
      <c r="FFN150" s="16"/>
      <c r="FFR150" s="16"/>
      <c r="FFV150" s="16"/>
      <c r="FFZ150" s="16"/>
      <c r="FGD150" s="16"/>
      <c r="FGH150" s="16"/>
      <c r="FGL150" s="16"/>
      <c r="FGP150" s="16"/>
      <c r="FGT150" s="16"/>
      <c r="FGX150" s="16"/>
      <c r="FHB150" s="16"/>
      <c r="FHF150" s="16"/>
      <c r="FHJ150" s="16"/>
      <c r="FHN150" s="16"/>
      <c r="FHR150" s="16"/>
      <c r="FHV150" s="16"/>
      <c r="FHZ150" s="16"/>
      <c r="FID150" s="16"/>
      <c r="FIH150" s="16"/>
      <c r="FIL150" s="16"/>
      <c r="FIP150" s="16"/>
      <c r="FIT150" s="16"/>
      <c r="FIX150" s="16"/>
      <c r="FJB150" s="16"/>
      <c r="FJF150" s="16"/>
      <c r="FJJ150" s="16"/>
      <c r="FJN150" s="16"/>
      <c r="FJR150" s="16"/>
      <c r="FJV150" s="16"/>
      <c r="FJZ150" s="16"/>
      <c r="FKD150" s="16"/>
      <c r="FKH150" s="16"/>
      <c r="FKL150" s="16"/>
      <c r="FKP150" s="16"/>
      <c r="FKT150" s="16"/>
      <c r="FKX150" s="16"/>
      <c r="FLB150" s="16"/>
      <c r="FLF150" s="16"/>
      <c r="FLJ150" s="16"/>
      <c r="FLN150" s="16"/>
      <c r="FLR150" s="16"/>
      <c r="FLV150" s="16"/>
      <c r="FLZ150" s="16"/>
      <c r="FMD150" s="16"/>
      <c r="FMH150" s="16"/>
      <c r="FML150" s="16"/>
      <c r="FMP150" s="16"/>
      <c r="FMT150" s="16"/>
      <c r="FMX150" s="16"/>
      <c r="FNB150" s="16"/>
      <c r="FNF150" s="16"/>
      <c r="FNJ150" s="16"/>
      <c r="FNN150" s="16"/>
      <c r="FNR150" s="16"/>
      <c r="FNV150" s="16"/>
      <c r="FNZ150" s="16"/>
      <c r="FOD150" s="16"/>
      <c r="FOH150" s="16"/>
      <c r="FOL150" s="16"/>
      <c r="FOP150" s="16"/>
      <c r="FOT150" s="16"/>
      <c r="FOX150" s="16"/>
      <c r="FPB150" s="16"/>
      <c r="FPF150" s="16"/>
      <c r="FPJ150" s="16"/>
      <c r="FPN150" s="16"/>
      <c r="FPR150" s="16"/>
      <c r="FPV150" s="16"/>
      <c r="FPZ150" s="16"/>
      <c r="FQD150" s="16"/>
      <c r="FQH150" s="16"/>
      <c r="FQL150" s="16"/>
      <c r="FQP150" s="16"/>
      <c r="FQT150" s="16"/>
      <c r="FQX150" s="16"/>
      <c r="FRB150" s="16"/>
      <c r="FRF150" s="16"/>
      <c r="FRJ150" s="16"/>
      <c r="FRN150" s="16"/>
      <c r="FRR150" s="16"/>
      <c r="FRV150" s="16"/>
      <c r="FRZ150" s="16"/>
      <c r="FSD150" s="16"/>
      <c r="FSH150" s="16"/>
      <c r="FSL150" s="16"/>
      <c r="FSP150" s="16"/>
      <c r="FST150" s="16"/>
      <c r="FSX150" s="16"/>
      <c r="FTB150" s="16"/>
      <c r="FTF150" s="16"/>
      <c r="FTJ150" s="16"/>
      <c r="FTN150" s="16"/>
      <c r="FTR150" s="16"/>
      <c r="FTV150" s="16"/>
      <c r="FTZ150" s="16"/>
      <c r="FUD150" s="16"/>
      <c r="FUH150" s="16"/>
      <c r="FUL150" s="16"/>
      <c r="FUP150" s="16"/>
      <c r="FUT150" s="16"/>
      <c r="FUX150" s="16"/>
      <c r="FVB150" s="16"/>
      <c r="FVF150" s="16"/>
      <c r="FVJ150" s="16"/>
      <c r="FVN150" s="16"/>
      <c r="FVR150" s="16"/>
      <c r="FVV150" s="16"/>
      <c r="FVZ150" s="16"/>
      <c r="FWD150" s="16"/>
      <c r="FWH150" s="16"/>
      <c r="FWL150" s="16"/>
      <c r="FWP150" s="16"/>
      <c r="FWT150" s="16"/>
      <c r="FWX150" s="16"/>
      <c r="FXB150" s="16"/>
      <c r="FXF150" s="16"/>
      <c r="FXJ150" s="16"/>
      <c r="FXN150" s="16"/>
      <c r="FXR150" s="16"/>
      <c r="FXV150" s="16"/>
      <c r="FXZ150" s="16"/>
      <c r="FYD150" s="16"/>
      <c r="FYH150" s="16"/>
      <c r="FYL150" s="16"/>
      <c r="FYP150" s="16"/>
      <c r="FYT150" s="16"/>
      <c r="FYX150" s="16"/>
      <c r="FZB150" s="16"/>
      <c r="FZF150" s="16"/>
      <c r="FZJ150" s="16"/>
      <c r="FZN150" s="16"/>
      <c r="FZR150" s="16"/>
      <c r="FZV150" s="16"/>
      <c r="FZZ150" s="16"/>
      <c r="GAD150" s="16"/>
      <c r="GAH150" s="16"/>
      <c r="GAL150" s="16"/>
      <c r="GAP150" s="16"/>
      <c r="GAT150" s="16"/>
      <c r="GAX150" s="16"/>
      <c r="GBB150" s="16"/>
      <c r="GBF150" s="16"/>
      <c r="GBJ150" s="16"/>
      <c r="GBN150" s="16"/>
      <c r="GBR150" s="16"/>
      <c r="GBV150" s="16"/>
      <c r="GBZ150" s="16"/>
      <c r="GCD150" s="16"/>
      <c r="GCH150" s="16"/>
      <c r="GCL150" s="16"/>
      <c r="GCP150" s="16"/>
      <c r="GCT150" s="16"/>
      <c r="GCX150" s="16"/>
      <c r="GDB150" s="16"/>
      <c r="GDF150" s="16"/>
      <c r="GDJ150" s="16"/>
      <c r="GDN150" s="16"/>
      <c r="GDR150" s="16"/>
      <c r="GDV150" s="16"/>
      <c r="GDZ150" s="16"/>
      <c r="GED150" s="16"/>
      <c r="GEH150" s="16"/>
      <c r="GEL150" s="16"/>
      <c r="GEP150" s="16"/>
      <c r="GET150" s="16"/>
      <c r="GEX150" s="16"/>
      <c r="GFB150" s="16"/>
      <c r="GFF150" s="16"/>
      <c r="GFJ150" s="16"/>
      <c r="GFN150" s="16"/>
      <c r="GFR150" s="16"/>
      <c r="GFV150" s="16"/>
      <c r="GFZ150" s="16"/>
      <c r="GGD150" s="16"/>
      <c r="GGH150" s="16"/>
      <c r="GGL150" s="16"/>
      <c r="GGP150" s="16"/>
      <c r="GGT150" s="16"/>
      <c r="GGX150" s="16"/>
      <c r="GHB150" s="16"/>
      <c r="GHF150" s="16"/>
      <c r="GHJ150" s="16"/>
      <c r="GHN150" s="16"/>
      <c r="GHR150" s="16"/>
      <c r="GHV150" s="16"/>
      <c r="GHZ150" s="16"/>
      <c r="GID150" s="16"/>
      <c r="GIH150" s="16"/>
      <c r="GIL150" s="16"/>
      <c r="GIP150" s="16"/>
      <c r="GIT150" s="16"/>
      <c r="GIX150" s="16"/>
      <c r="GJB150" s="16"/>
      <c r="GJF150" s="16"/>
      <c r="GJJ150" s="16"/>
      <c r="GJN150" s="16"/>
      <c r="GJR150" s="16"/>
      <c r="GJV150" s="16"/>
      <c r="GJZ150" s="16"/>
      <c r="GKD150" s="16"/>
      <c r="GKH150" s="16"/>
      <c r="GKL150" s="16"/>
      <c r="GKP150" s="16"/>
      <c r="GKT150" s="16"/>
      <c r="GKX150" s="16"/>
      <c r="GLB150" s="16"/>
      <c r="GLF150" s="16"/>
      <c r="GLJ150" s="16"/>
      <c r="GLN150" s="16"/>
      <c r="GLR150" s="16"/>
      <c r="GLV150" s="16"/>
      <c r="GLZ150" s="16"/>
      <c r="GMD150" s="16"/>
      <c r="GMH150" s="16"/>
      <c r="GML150" s="16"/>
      <c r="GMP150" s="16"/>
      <c r="GMT150" s="16"/>
      <c r="GMX150" s="16"/>
      <c r="GNB150" s="16"/>
      <c r="GNF150" s="16"/>
      <c r="GNJ150" s="16"/>
      <c r="GNN150" s="16"/>
      <c r="GNR150" s="16"/>
      <c r="GNV150" s="16"/>
      <c r="GNZ150" s="16"/>
      <c r="GOD150" s="16"/>
      <c r="GOH150" s="16"/>
      <c r="GOL150" s="16"/>
      <c r="GOP150" s="16"/>
      <c r="GOT150" s="16"/>
      <c r="GOX150" s="16"/>
      <c r="GPB150" s="16"/>
      <c r="GPF150" s="16"/>
      <c r="GPJ150" s="16"/>
      <c r="GPN150" s="16"/>
      <c r="GPR150" s="16"/>
      <c r="GPV150" s="16"/>
      <c r="GPZ150" s="16"/>
      <c r="GQD150" s="16"/>
      <c r="GQH150" s="16"/>
      <c r="GQL150" s="16"/>
      <c r="GQP150" s="16"/>
      <c r="GQT150" s="16"/>
      <c r="GQX150" s="16"/>
      <c r="GRB150" s="16"/>
      <c r="GRF150" s="16"/>
      <c r="GRJ150" s="16"/>
      <c r="GRN150" s="16"/>
      <c r="GRR150" s="16"/>
      <c r="GRV150" s="16"/>
      <c r="GRZ150" s="16"/>
      <c r="GSD150" s="16"/>
      <c r="GSH150" s="16"/>
      <c r="GSL150" s="16"/>
      <c r="GSP150" s="16"/>
      <c r="GST150" s="16"/>
      <c r="GSX150" s="16"/>
      <c r="GTB150" s="16"/>
      <c r="GTF150" s="16"/>
      <c r="GTJ150" s="16"/>
      <c r="GTN150" s="16"/>
      <c r="GTR150" s="16"/>
      <c r="GTV150" s="16"/>
      <c r="GTZ150" s="16"/>
      <c r="GUD150" s="16"/>
      <c r="GUH150" s="16"/>
      <c r="GUL150" s="16"/>
      <c r="GUP150" s="16"/>
      <c r="GUT150" s="16"/>
      <c r="GUX150" s="16"/>
      <c r="GVB150" s="16"/>
      <c r="GVF150" s="16"/>
      <c r="GVJ150" s="16"/>
      <c r="GVN150" s="16"/>
      <c r="GVR150" s="16"/>
      <c r="GVV150" s="16"/>
      <c r="GVZ150" s="16"/>
      <c r="GWD150" s="16"/>
      <c r="GWH150" s="16"/>
      <c r="GWL150" s="16"/>
      <c r="GWP150" s="16"/>
      <c r="GWT150" s="16"/>
      <c r="GWX150" s="16"/>
      <c r="GXB150" s="16"/>
      <c r="GXF150" s="16"/>
      <c r="GXJ150" s="16"/>
      <c r="GXN150" s="16"/>
      <c r="GXR150" s="16"/>
      <c r="GXV150" s="16"/>
      <c r="GXZ150" s="16"/>
      <c r="GYD150" s="16"/>
      <c r="GYH150" s="16"/>
      <c r="GYL150" s="16"/>
      <c r="GYP150" s="16"/>
      <c r="GYT150" s="16"/>
      <c r="GYX150" s="16"/>
      <c r="GZB150" s="16"/>
      <c r="GZF150" s="16"/>
      <c r="GZJ150" s="16"/>
      <c r="GZN150" s="16"/>
      <c r="GZR150" s="16"/>
      <c r="GZV150" s="16"/>
      <c r="GZZ150" s="16"/>
      <c r="HAD150" s="16"/>
      <c r="HAH150" s="16"/>
      <c r="HAL150" s="16"/>
      <c r="HAP150" s="16"/>
      <c r="HAT150" s="16"/>
      <c r="HAX150" s="16"/>
      <c r="HBB150" s="16"/>
      <c r="HBF150" s="16"/>
      <c r="HBJ150" s="16"/>
      <c r="HBN150" s="16"/>
      <c r="HBR150" s="16"/>
      <c r="HBV150" s="16"/>
      <c r="HBZ150" s="16"/>
      <c r="HCD150" s="16"/>
      <c r="HCH150" s="16"/>
      <c r="HCL150" s="16"/>
      <c r="HCP150" s="16"/>
      <c r="HCT150" s="16"/>
      <c r="HCX150" s="16"/>
      <c r="HDB150" s="16"/>
      <c r="HDF150" s="16"/>
      <c r="HDJ150" s="16"/>
      <c r="HDN150" s="16"/>
      <c r="HDR150" s="16"/>
      <c r="HDV150" s="16"/>
      <c r="HDZ150" s="16"/>
      <c r="HED150" s="16"/>
      <c r="HEH150" s="16"/>
      <c r="HEL150" s="16"/>
      <c r="HEP150" s="16"/>
      <c r="HET150" s="16"/>
      <c r="HEX150" s="16"/>
      <c r="HFB150" s="16"/>
      <c r="HFF150" s="16"/>
      <c r="HFJ150" s="16"/>
      <c r="HFN150" s="16"/>
      <c r="HFR150" s="16"/>
      <c r="HFV150" s="16"/>
      <c r="HFZ150" s="16"/>
      <c r="HGD150" s="16"/>
      <c r="HGH150" s="16"/>
      <c r="HGL150" s="16"/>
      <c r="HGP150" s="16"/>
      <c r="HGT150" s="16"/>
      <c r="HGX150" s="16"/>
      <c r="HHB150" s="16"/>
      <c r="HHF150" s="16"/>
      <c r="HHJ150" s="16"/>
      <c r="HHN150" s="16"/>
      <c r="HHR150" s="16"/>
      <c r="HHV150" s="16"/>
      <c r="HHZ150" s="16"/>
      <c r="HID150" s="16"/>
      <c r="HIH150" s="16"/>
      <c r="HIL150" s="16"/>
      <c r="HIP150" s="16"/>
      <c r="HIT150" s="16"/>
      <c r="HIX150" s="16"/>
      <c r="HJB150" s="16"/>
      <c r="HJF150" s="16"/>
      <c r="HJJ150" s="16"/>
      <c r="HJN150" s="16"/>
      <c r="HJR150" s="16"/>
      <c r="HJV150" s="16"/>
      <c r="HJZ150" s="16"/>
      <c r="HKD150" s="16"/>
      <c r="HKH150" s="16"/>
      <c r="HKL150" s="16"/>
      <c r="HKP150" s="16"/>
      <c r="HKT150" s="16"/>
      <c r="HKX150" s="16"/>
      <c r="HLB150" s="16"/>
      <c r="HLF150" s="16"/>
      <c r="HLJ150" s="16"/>
      <c r="HLN150" s="16"/>
      <c r="HLR150" s="16"/>
      <c r="HLV150" s="16"/>
      <c r="HLZ150" s="16"/>
      <c r="HMD150" s="16"/>
      <c r="HMH150" s="16"/>
      <c r="HML150" s="16"/>
      <c r="HMP150" s="16"/>
      <c r="HMT150" s="16"/>
      <c r="HMX150" s="16"/>
      <c r="HNB150" s="16"/>
      <c r="HNF150" s="16"/>
      <c r="HNJ150" s="16"/>
      <c r="HNN150" s="16"/>
      <c r="HNR150" s="16"/>
      <c r="HNV150" s="16"/>
      <c r="HNZ150" s="16"/>
      <c r="HOD150" s="16"/>
      <c r="HOH150" s="16"/>
      <c r="HOL150" s="16"/>
      <c r="HOP150" s="16"/>
      <c r="HOT150" s="16"/>
      <c r="HOX150" s="16"/>
      <c r="HPB150" s="16"/>
      <c r="HPF150" s="16"/>
      <c r="HPJ150" s="16"/>
      <c r="HPN150" s="16"/>
      <c r="HPR150" s="16"/>
      <c r="HPV150" s="16"/>
      <c r="HPZ150" s="16"/>
      <c r="HQD150" s="16"/>
      <c r="HQH150" s="16"/>
      <c r="HQL150" s="16"/>
      <c r="HQP150" s="16"/>
      <c r="HQT150" s="16"/>
      <c r="HQX150" s="16"/>
      <c r="HRB150" s="16"/>
      <c r="HRF150" s="16"/>
      <c r="HRJ150" s="16"/>
      <c r="HRN150" s="16"/>
      <c r="HRR150" s="16"/>
      <c r="HRV150" s="16"/>
      <c r="HRZ150" s="16"/>
      <c r="HSD150" s="16"/>
      <c r="HSH150" s="16"/>
      <c r="HSL150" s="16"/>
      <c r="HSP150" s="16"/>
      <c r="HST150" s="16"/>
      <c r="HSX150" s="16"/>
      <c r="HTB150" s="16"/>
      <c r="HTF150" s="16"/>
      <c r="HTJ150" s="16"/>
      <c r="HTN150" s="16"/>
      <c r="HTR150" s="16"/>
      <c r="HTV150" s="16"/>
      <c r="HTZ150" s="16"/>
      <c r="HUD150" s="16"/>
      <c r="HUH150" s="16"/>
      <c r="HUL150" s="16"/>
      <c r="HUP150" s="16"/>
      <c r="HUT150" s="16"/>
      <c r="HUX150" s="16"/>
      <c r="HVB150" s="16"/>
      <c r="HVF150" s="16"/>
      <c r="HVJ150" s="16"/>
      <c r="HVN150" s="16"/>
      <c r="HVR150" s="16"/>
      <c r="HVV150" s="16"/>
      <c r="HVZ150" s="16"/>
      <c r="HWD150" s="16"/>
      <c r="HWH150" s="16"/>
      <c r="HWL150" s="16"/>
      <c r="HWP150" s="16"/>
      <c r="HWT150" s="16"/>
      <c r="HWX150" s="16"/>
      <c r="HXB150" s="16"/>
      <c r="HXF150" s="16"/>
      <c r="HXJ150" s="16"/>
      <c r="HXN150" s="16"/>
      <c r="HXR150" s="16"/>
      <c r="HXV150" s="16"/>
      <c r="HXZ150" s="16"/>
      <c r="HYD150" s="16"/>
      <c r="HYH150" s="16"/>
      <c r="HYL150" s="16"/>
      <c r="HYP150" s="16"/>
      <c r="HYT150" s="16"/>
      <c r="HYX150" s="16"/>
      <c r="HZB150" s="16"/>
      <c r="HZF150" s="16"/>
      <c r="HZJ150" s="16"/>
      <c r="HZN150" s="16"/>
      <c r="HZR150" s="16"/>
      <c r="HZV150" s="16"/>
      <c r="HZZ150" s="16"/>
      <c r="IAD150" s="16"/>
      <c r="IAH150" s="16"/>
      <c r="IAL150" s="16"/>
      <c r="IAP150" s="16"/>
      <c r="IAT150" s="16"/>
      <c r="IAX150" s="16"/>
      <c r="IBB150" s="16"/>
      <c r="IBF150" s="16"/>
      <c r="IBJ150" s="16"/>
      <c r="IBN150" s="16"/>
      <c r="IBR150" s="16"/>
      <c r="IBV150" s="16"/>
      <c r="IBZ150" s="16"/>
      <c r="ICD150" s="16"/>
      <c r="ICH150" s="16"/>
      <c r="ICL150" s="16"/>
      <c r="ICP150" s="16"/>
      <c r="ICT150" s="16"/>
      <c r="ICX150" s="16"/>
      <c r="IDB150" s="16"/>
      <c r="IDF150" s="16"/>
      <c r="IDJ150" s="16"/>
      <c r="IDN150" s="16"/>
      <c r="IDR150" s="16"/>
      <c r="IDV150" s="16"/>
      <c r="IDZ150" s="16"/>
      <c r="IED150" s="16"/>
      <c r="IEH150" s="16"/>
      <c r="IEL150" s="16"/>
      <c r="IEP150" s="16"/>
      <c r="IET150" s="16"/>
      <c r="IEX150" s="16"/>
      <c r="IFB150" s="16"/>
      <c r="IFF150" s="16"/>
      <c r="IFJ150" s="16"/>
      <c r="IFN150" s="16"/>
      <c r="IFR150" s="16"/>
      <c r="IFV150" s="16"/>
      <c r="IFZ150" s="16"/>
      <c r="IGD150" s="16"/>
      <c r="IGH150" s="16"/>
      <c r="IGL150" s="16"/>
      <c r="IGP150" s="16"/>
      <c r="IGT150" s="16"/>
      <c r="IGX150" s="16"/>
      <c r="IHB150" s="16"/>
      <c r="IHF150" s="16"/>
      <c r="IHJ150" s="16"/>
      <c r="IHN150" s="16"/>
      <c r="IHR150" s="16"/>
      <c r="IHV150" s="16"/>
      <c r="IHZ150" s="16"/>
      <c r="IID150" s="16"/>
      <c r="IIH150" s="16"/>
      <c r="IIL150" s="16"/>
      <c r="IIP150" s="16"/>
      <c r="IIT150" s="16"/>
      <c r="IIX150" s="16"/>
      <c r="IJB150" s="16"/>
      <c r="IJF150" s="16"/>
      <c r="IJJ150" s="16"/>
      <c r="IJN150" s="16"/>
      <c r="IJR150" s="16"/>
      <c r="IJV150" s="16"/>
      <c r="IJZ150" s="16"/>
      <c r="IKD150" s="16"/>
      <c r="IKH150" s="16"/>
      <c r="IKL150" s="16"/>
      <c r="IKP150" s="16"/>
      <c r="IKT150" s="16"/>
      <c r="IKX150" s="16"/>
      <c r="ILB150" s="16"/>
      <c r="ILF150" s="16"/>
      <c r="ILJ150" s="16"/>
      <c r="ILN150" s="16"/>
      <c r="ILR150" s="16"/>
      <c r="ILV150" s="16"/>
      <c r="ILZ150" s="16"/>
      <c r="IMD150" s="16"/>
      <c r="IMH150" s="16"/>
      <c r="IML150" s="16"/>
      <c r="IMP150" s="16"/>
      <c r="IMT150" s="16"/>
      <c r="IMX150" s="16"/>
      <c r="INB150" s="16"/>
      <c r="INF150" s="16"/>
      <c r="INJ150" s="16"/>
      <c r="INN150" s="16"/>
      <c r="INR150" s="16"/>
      <c r="INV150" s="16"/>
      <c r="INZ150" s="16"/>
      <c r="IOD150" s="16"/>
      <c r="IOH150" s="16"/>
      <c r="IOL150" s="16"/>
      <c r="IOP150" s="16"/>
      <c r="IOT150" s="16"/>
      <c r="IOX150" s="16"/>
      <c r="IPB150" s="16"/>
      <c r="IPF150" s="16"/>
      <c r="IPJ150" s="16"/>
      <c r="IPN150" s="16"/>
      <c r="IPR150" s="16"/>
      <c r="IPV150" s="16"/>
      <c r="IPZ150" s="16"/>
      <c r="IQD150" s="16"/>
      <c r="IQH150" s="16"/>
      <c r="IQL150" s="16"/>
      <c r="IQP150" s="16"/>
      <c r="IQT150" s="16"/>
      <c r="IQX150" s="16"/>
      <c r="IRB150" s="16"/>
      <c r="IRF150" s="16"/>
      <c r="IRJ150" s="16"/>
      <c r="IRN150" s="16"/>
      <c r="IRR150" s="16"/>
      <c r="IRV150" s="16"/>
      <c r="IRZ150" s="16"/>
      <c r="ISD150" s="16"/>
      <c r="ISH150" s="16"/>
      <c r="ISL150" s="16"/>
      <c r="ISP150" s="16"/>
      <c r="IST150" s="16"/>
      <c r="ISX150" s="16"/>
      <c r="ITB150" s="16"/>
      <c r="ITF150" s="16"/>
      <c r="ITJ150" s="16"/>
      <c r="ITN150" s="16"/>
      <c r="ITR150" s="16"/>
      <c r="ITV150" s="16"/>
      <c r="ITZ150" s="16"/>
      <c r="IUD150" s="16"/>
      <c r="IUH150" s="16"/>
      <c r="IUL150" s="16"/>
      <c r="IUP150" s="16"/>
      <c r="IUT150" s="16"/>
      <c r="IUX150" s="16"/>
      <c r="IVB150" s="16"/>
      <c r="IVF150" s="16"/>
      <c r="IVJ150" s="16"/>
      <c r="IVN150" s="16"/>
      <c r="IVR150" s="16"/>
      <c r="IVV150" s="16"/>
      <c r="IVZ150" s="16"/>
      <c r="IWD150" s="16"/>
      <c r="IWH150" s="16"/>
      <c r="IWL150" s="16"/>
      <c r="IWP150" s="16"/>
      <c r="IWT150" s="16"/>
      <c r="IWX150" s="16"/>
      <c r="IXB150" s="16"/>
      <c r="IXF150" s="16"/>
      <c r="IXJ150" s="16"/>
      <c r="IXN150" s="16"/>
      <c r="IXR150" s="16"/>
      <c r="IXV150" s="16"/>
      <c r="IXZ150" s="16"/>
      <c r="IYD150" s="16"/>
      <c r="IYH150" s="16"/>
      <c r="IYL150" s="16"/>
      <c r="IYP150" s="16"/>
      <c r="IYT150" s="16"/>
      <c r="IYX150" s="16"/>
      <c r="IZB150" s="16"/>
      <c r="IZF150" s="16"/>
      <c r="IZJ150" s="16"/>
      <c r="IZN150" s="16"/>
      <c r="IZR150" s="16"/>
      <c r="IZV150" s="16"/>
      <c r="IZZ150" s="16"/>
      <c r="JAD150" s="16"/>
      <c r="JAH150" s="16"/>
      <c r="JAL150" s="16"/>
      <c r="JAP150" s="16"/>
      <c r="JAT150" s="16"/>
      <c r="JAX150" s="16"/>
      <c r="JBB150" s="16"/>
      <c r="JBF150" s="16"/>
      <c r="JBJ150" s="16"/>
      <c r="JBN150" s="16"/>
      <c r="JBR150" s="16"/>
      <c r="JBV150" s="16"/>
      <c r="JBZ150" s="16"/>
      <c r="JCD150" s="16"/>
      <c r="JCH150" s="16"/>
      <c r="JCL150" s="16"/>
      <c r="JCP150" s="16"/>
      <c r="JCT150" s="16"/>
      <c r="JCX150" s="16"/>
      <c r="JDB150" s="16"/>
      <c r="JDF150" s="16"/>
      <c r="JDJ150" s="16"/>
      <c r="JDN150" s="16"/>
      <c r="JDR150" s="16"/>
      <c r="JDV150" s="16"/>
      <c r="JDZ150" s="16"/>
      <c r="JED150" s="16"/>
      <c r="JEH150" s="16"/>
      <c r="JEL150" s="16"/>
      <c r="JEP150" s="16"/>
      <c r="JET150" s="16"/>
      <c r="JEX150" s="16"/>
      <c r="JFB150" s="16"/>
      <c r="JFF150" s="16"/>
      <c r="JFJ150" s="16"/>
      <c r="JFN150" s="16"/>
      <c r="JFR150" s="16"/>
      <c r="JFV150" s="16"/>
      <c r="JFZ150" s="16"/>
      <c r="JGD150" s="16"/>
      <c r="JGH150" s="16"/>
      <c r="JGL150" s="16"/>
      <c r="JGP150" s="16"/>
      <c r="JGT150" s="16"/>
      <c r="JGX150" s="16"/>
      <c r="JHB150" s="16"/>
      <c r="JHF150" s="16"/>
      <c r="JHJ150" s="16"/>
      <c r="JHN150" s="16"/>
      <c r="JHR150" s="16"/>
      <c r="JHV150" s="16"/>
      <c r="JHZ150" s="16"/>
      <c r="JID150" s="16"/>
      <c r="JIH150" s="16"/>
      <c r="JIL150" s="16"/>
      <c r="JIP150" s="16"/>
      <c r="JIT150" s="16"/>
      <c r="JIX150" s="16"/>
      <c r="JJB150" s="16"/>
      <c r="JJF150" s="16"/>
      <c r="JJJ150" s="16"/>
      <c r="JJN150" s="16"/>
      <c r="JJR150" s="16"/>
      <c r="JJV150" s="16"/>
      <c r="JJZ150" s="16"/>
      <c r="JKD150" s="16"/>
      <c r="JKH150" s="16"/>
      <c r="JKL150" s="16"/>
      <c r="JKP150" s="16"/>
      <c r="JKT150" s="16"/>
      <c r="JKX150" s="16"/>
      <c r="JLB150" s="16"/>
      <c r="JLF150" s="16"/>
      <c r="JLJ150" s="16"/>
      <c r="JLN150" s="16"/>
      <c r="JLR150" s="16"/>
      <c r="JLV150" s="16"/>
      <c r="JLZ150" s="16"/>
      <c r="JMD150" s="16"/>
      <c r="JMH150" s="16"/>
      <c r="JML150" s="16"/>
      <c r="JMP150" s="16"/>
      <c r="JMT150" s="16"/>
      <c r="JMX150" s="16"/>
      <c r="JNB150" s="16"/>
      <c r="JNF150" s="16"/>
      <c r="JNJ150" s="16"/>
      <c r="JNN150" s="16"/>
      <c r="JNR150" s="16"/>
      <c r="JNV150" s="16"/>
      <c r="JNZ150" s="16"/>
      <c r="JOD150" s="16"/>
      <c r="JOH150" s="16"/>
      <c r="JOL150" s="16"/>
      <c r="JOP150" s="16"/>
      <c r="JOT150" s="16"/>
      <c r="JOX150" s="16"/>
      <c r="JPB150" s="16"/>
      <c r="JPF150" s="16"/>
      <c r="JPJ150" s="16"/>
      <c r="JPN150" s="16"/>
      <c r="JPR150" s="16"/>
      <c r="JPV150" s="16"/>
      <c r="JPZ150" s="16"/>
      <c r="JQD150" s="16"/>
      <c r="JQH150" s="16"/>
      <c r="JQL150" s="16"/>
      <c r="JQP150" s="16"/>
      <c r="JQT150" s="16"/>
      <c r="JQX150" s="16"/>
      <c r="JRB150" s="16"/>
      <c r="JRF150" s="16"/>
      <c r="JRJ150" s="16"/>
      <c r="JRN150" s="16"/>
      <c r="JRR150" s="16"/>
      <c r="JRV150" s="16"/>
      <c r="JRZ150" s="16"/>
      <c r="JSD150" s="16"/>
      <c r="JSH150" s="16"/>
      <c r="JSL150" s="16"/>
      <c r="JSP150" s="16"/>
      <c r="JST150" s="16"/>
      <c r="JSX150" s="16"/>
      <c r="JTB150" s="16"/>
      <c r="JTF150" s="16"/>
      <c r="JTJ150" s="16"/>
      <c r="JTN150" s="16"/>
      <c r="JTR150" s="16"/>
      <c r="JTV150" s="16"/>
      <c r="JTZ150" s="16"/>
      <c r="JUD150" s="16"/>
      <c r="JUH150" s="16"/>
      <c r="JUL150" s="16"/>
      <c r="JUP150" s="16"/>
      <c r="JUT150" s="16"/>
      <c r="JUX150" s="16"/>
      <c r="JVB150" s="16"/>
      <c r="JVF150" s="16"/>
      <c r="JVJ150" s="16"/>
      <c r="JVN150" s="16"/>
      <c r="JVR150" s="16"/>
      <c r="JVV150" s="16"/>
      <c r="JVZ150" s="16"/>
      <c r="JWD150" s="16"/>
      <c r="JWH150" s="16"/>
      <c r="JWL150" s="16"/>
      <c r="JWP150" s="16"/>
      <c r="JWT150" s="16"/>
      <c r="JWX150" s="16"/>
      <c r="JXB150" s="16"/>
      <c r="JXF150" s="16"/>
      <c r="JXJ150" s="16"/>
      <c r="JXN150" s="16"/>
      <c r="JXR150" s="16"/>
      <c r="JXV150" s="16"/>
      <c r="JXZ150" s="16"/>
      <c r="JYD150" s="16"/>
      <c r="JYH150" s="16"/>
      <c r="JYL150" s="16"/>
      <c r="JYP150" s="16"/>
      <c r="JYT150" s="16"/>
      <c r="JYX150" s="16"/>
      <c r="JZB150" s="16"/>
      <c r="JZF150" s="16"/>
      <c r="JZJ150" s="16"/>
      <c r="JZN150" s="16"/>
      <c r="JZR150" s="16"/>
      <c r="JZV150" s="16"/>
      <c r="JZZ150" s="16"/>
      <c r="KAD150" s="16"/>
      <c r="KAH150" s="16"/>
      <c r="KAL150" s="16"/>
      <c r="KAP150" s="16"/>
      <c r="KAT150" s="16"/>
      <c r="KAX150" s="16"/>
      <c r="KBB150" s="16"/>
      <c r="KBF150" s="16"/>
      <c r="KBJ150" s="16"/>
      <c r="KBN150" s="16"/>
      <c r="KBR150" s="16"/>
      <c r="KBV150" s="16"/>
      <c r="KBZ150" s="16"/>
      <c r="KCD150" s="16"/>
      <c r="KCH150" s="16"/>
      <c r="KCL150" s="16"/>
      <c r="KCP150" s="16"/>
      <c r="KCT150" s="16"/>
      <c r="KCX150" s="16"/>
      <c r="KDB150" s="16"/>
      <c r="KDF150" s="16"/>
      <c r="KDJ150" s="16"/>
      <c r="KDN150" s="16"/>
      <c r="KDR150" s="16"/>
      <c r="KDV150" s="16"/>
      <c r="KDZ150" s="16"/>
      <c r="KED150" s="16"/>
      <c r="KEH150" s="16"/>
      <c r="KEL150" s="16"/>
      <c r="KEP150" s="16"/>
      <c r="KET150" s="16"/>
      <c r="KEX150" s="16"/>
      <c r="KFB150" s="16"/>
      <c r="KFF150" s="16"/>
      <c r="KFJ150" s="16"/>
      <c r="KFN150" s="16"/>
      <c r="KFR150" s="16"/>
      <c r="KFV150" s="16"/>
      <c r="KFZ150" s="16"/>
      <c r="KGD150" s="16"/>
      <c r="KGH150" s="16"/>
      <c r="KGL150" s="16"/>
      <c r="KGP150" s="16"/>
      <c r="KGT150" s="16"/>
      <c r="KGX150" s="16"/>
      <c r="KHB150" s="16"/>
      <c r="KHF150" s="16"/>
      <c r="KHJ150" s="16"/>
      <c r="KHN150" s="16"/>
      <c r="KHR150" s="16"/>
      <c r="KHV150" s="16"/>
      <c r="KHZ150" s="16"/>
      <c r="KID150" s="16"/>
      <c r="KIH150" s="16"/>
      <c r="KIL150" s="16"/>
      <c r="KIP150" s="16"/>
      <c r="KIT150" s="16"/>
      <c r="KIX150" s="16"/>
      <c r="KJB150" s="16"/>
      <c r="KJF150" s="16"/>
      <c r="KJJ150" s="16"/>
      <c r="KJN150" s="16"/>
      <c r="KJR150" s="16"/>
      <c r="KJV150" s="16"/>
      <c r="KJZ150" s="16"/>
      <c r="KKD150" s="16"/>
      <c r="KKH150" s="16"/>
      <c r="KKL150" s="16"/>
      <c r="KKP150" s="16"/>
      <c r="KKT150" s="16"/>
      <c r="KKX150" s="16"/>
      <c r="KLB150" s="16"/>
      <c r="KLF150" s="16"/>
      <c r="KLJ150" s="16"/>
      <c r="KLN150" s="16"/>
      <c r="KLR150" s="16"/>
      <c r="KLV150" s="16"/>
      <c r="KLZ150" s="16"/>
      <c r="KMD150" s="16"/>
      <c r="KMH150" s="16"/>
      <c r="KML150" s="16"/>
      <c r="KMP150" s="16"/>
      <c r="KMT150" s="16"/>
      <c r="KMX150" s="16"/>
      <c r="KNB150" s="16"/>
      <c r="KNF150" s="16"/>
      <c r="KNJ150" s="16"/>
      <c r="KNN150" s="16"/>
      <c r="KNR150" s="16"/>
      <c r="KNV150" s="16"/>
      <c r="KNZ150" s="16"/>
      <c r="KOD150" s="16"/>
      <c r="KOH150" s="16"/>
      <c r="KOL150" s="16"/>
      <c r="KOP150" s="16"/>
      <c r="KOT150" s="16"/>
      <c r="KOX150" s="16"/>
      <c r="KPB150" s="16"/>
      <c r="KPF150" s="16"/>
      <c r="KPJ150" s="16"/>
      <c r="KPN150" s="16"/>
      <c r="KPR150" s="16"/>
      <c r="KPV150" s="16"/>
      <c r="KPZ150" s="16"/>
      <c r="KQD150" s="16"/>
      <c r="KQH150" s="16"/>
      <c r="KQL150" s="16"/>
      <c r="KQP150" s="16"/>
      <c r="KQT150" s="16"/>
      <c r="KQX150" s="16"/>
      <c r="KRB150" s="16"/>
      <c r="KRF150" s="16"/>
      <c r="KRJ150" s="16"/>
      <c r="KRN150" s="16"/>
      <c r="KRR150" s="16"/>
      <c r="KRV150" s="16"/>
      <c r="KRZ150" s="16"/>
      <c r="KSD150" s="16"/>
      <c r="KSH150" s="16"/>
      <c r="KSL150" s="16"/>
      <c r="KSP150" s="16"/>
      <c r="KST150" s="16"/>
      <c r="KSX150" s="16"/>
      <c r="KTB150" s="16"/>
      <c r="KTF150" s="16"/>
      <c r="KTJ150" s="16"/>
      <c r="KTN150" s="16"/>
      <c r="KTR150" s="16"/>
      <c r="KTV150" s="16"/>
      <c r="KTZ150" s="16"/>
      <c r="KUD150" s="16"/>
      <c r="KUH150" s="16"/>
      <c r="KUL150" s="16"/>
      <c r="KUP150" s="16"/>
      <c r="KUT150" s="16"/>
      <c r="KUX150" s="16"/>
      <c r="KVB150" s="16"/>
      <c r="KVF150" s="16"/>
      <c r="KVJ150" s="16"/>
      <c r="KVN150" s="16"/>
      <c r="KVR150" s="16"/>
      <c r="KVV150" s="16"/>
      <c r="KVZ150" s="16"/>
      <c r="KWD150" s="16"/>
      <c r="KWH150" s="16"/>
      <c r="KWL150" s="16"/>
      <c r="KWP150" s="16"/>
      <c r="KWT150" s="16"/>
      <c r="KWX150" s="16"/>
      <c r="KXB150" s="16"/>
      <c r="KXF150" s="16"/>
      <c r="KXJ150" s="16"/>
      <c r="KXN150" s="16"/>
      <c r="KXR150" s="16"/>
      <c r="KXV150" s="16"/>
      <c r="KXZ150" s="16"/>
      <c r="KYD150" s="16"/>
      <c r="KYH150" s="16"/>
      <c r="KYL150" s="16"/>
      <c r="KYP150" s="16"/>
      <c r="KYT150" s="16"/>
      <c r="KYX150" s="16"/>
      <c r="KZB150" s="16"/>
      <c r="KZF150" s="16"/>
      <c r="KZJ150" s="16"/>
      <c r="KZN150" s="16"/>
      <c r="KZR150" s="16"/>
      <c r="KZV150" s="16"/>
      <c r="KZZ150" s="16"/>
      <c r="LAD150" s="16"/>
      <c r="LAH150" s="16"/>
      <c r="LAL150" s="16"/>
      <c r="LAP150" s="16"/>
      <c r="LAT150" s="16"/>
      <c r="LAX150" s="16"/>
      <c r="LBB150" s="16"/>
      <c r="LBF150" s="16"/>
      <c r="LBJ150" s="16"/>
      <c r="LBN150" s="16"/>
      <c r="LBR150" s="16"/>
      <c r="LBV150" s="16"/>
      <c r="LBZ150" s="16"/>
      <c r="LCD150" s="16"/>
      <c r="LCH150" s="16"/>
      <c r="LCL150" s="16"/>
      <c r="LCP150" s="16"/>
      <c r="LCT150" s="16"/>
      <c r="LCX150" s="16"/>
      <c r="LDB150" s="16"/>
      <c r="LDF150" s="16"/>
      <c r="LDJ150" s="16"/>
      <c r="LDN150" s="16"/>
      <c r="LDR150" s="16"/>
      <c r="LDV150" s="16"/>
      <c r="LDZ150" s="16"/>
      <c r="LED150" s="16"/>
      <c r="LEH150" s="16"/>
      <c r="LEL150" s="16"/>
      <c r="LEP150" s="16"/>
      <c r="LET150" s="16"/>
      <c r="LEX150" s="16"/>
      <c r="LFB150" s="16"/>
      <c r="LFF150" s="16"/>
      <c r="LFJ150" s="16"/>
      <c r="LFN150" s="16"/>
      <c r="LFR150" s="16"/>
      <c r="LFV150" s="16"/>
      <c r="LFZ150" s="16"/>
      <c r="LGD150" s="16"/>
      <c r="LGH150" s="16"/>
      <c r="LGL150" s="16"/>
      <c r="LGP150" s="16"/>
      <c r="LGT150" s="16"/>
      <c r="LGX150" s="16"/>
      <c r="LHB150" s="16"/>
      <c r="LHF150" s="16"/>
      <c r="LHJ150" s="16"/>
      <c r="LHN150" s="16"/>
      <c r="LHR150" s="16"/>
      <c r="LHV150" s="16"/>
      <c r="LHZ150" s="16"/>
      <c r="LID150" s="16"/>
      <c r="LIH150" s="16"/>
      <c r="LIL150" s="16"/>
      <c r="LIP150" s="16"/>
      <c r="LIT150" s="16"/>
      <c r="LIX150" s="16"/>
      <c r="LJB150" s="16"/>
      <c r="LJF150" s="16"/>
      <c r="LJJ150" s="16"/>
      <c r="LJN150" s="16"/>
      <c r="LJR150" s="16"/>
      <c r="LJV150" s="16"/>
      <c r="LJZ150" s="16"/>
      <c r="LKD150" s="16"/>
      <c r="LKH150" s="16"/>
      <c r="LKL150" s="16"/>
      <c r="LKP150" s="16"/>
      <c r="LKT150" s="16"/>
      <c r="LKX150" s="16"/>
      <c r="LLB150" s="16"/>
      <c r="LLF150" s="16"/>
      <c r="LLJ150" s="16"/>
      <c r="LLN150" s="16"/>
      <c r="LLR150" s="16"/>
      <c r="LLV150" s="16"/>
      <c r="LLZ150" s="16"/>
      <c r="LMD150" s="16"/>
      <c r="LMH150" s="16"/>
      <c r="LML150" s="16"/>
      <c r="LMP150" s="16"/>
      <c r="LMT150" s="16"/>
      <c r="LMX150" s="16"/>
      <c r="LNB150" s="16"/>
      <c r="LNF150" s="16"/>
      <c r="LNJ150" s="16"/>
      <c r="LNN150" s="16"/>
      <c r="LNR150" s="16"/>
      <c r="LNV150" s="16"/>
      <c r="LNZ150" s="16"/>
      <c r="LOD150" s="16"/>
      <c r="LOH150" s="16"/>
      <c r="LOL150" s="16"/>
      <c r="LOP150" s="16"/>
      <c r="LOT150" s="16"/>
      <c r="LOX150" s="16"/>
      <c r="LPB150" s="16"/>
      <c r="LPF150" s="16"/>
      <c r="LPJ150" s="16"/>
      <c r="LPN150" s="16"/>
      <c r="LPR150" s="16"/>
      <c r="LPV150" s="16"/>
      <c r="LPZ150" s="16"/>
      <c r="LQD150" s="16"/>
      <c r="LQH150" s="16"/>
      <c r="LQL150" s="16"/>
      <c r="LQP150" s="16"/>
      <c r="LQT150" s="16"/>
      <c r="LQX150" s="16"/>
      <c r="LRB150" s="16"/>
      <c r="LRF150" s="16"/>
      <c r="LRJ150" s="16"/>
      <c r="LRN150" s="16"/>
      <c r="LRR150" s="16"/>
      <c r="LRV150" s="16"/>
      <c r="LRZ150" s="16"/>
      <c r="LSD150" s="16"/>
      <c r="LSH150" s="16"/>
      <c r="LSL150" s="16"/>
      <c r="LSP150" s="16"/>
      <c r="LST150" s="16"/>
      <c r="LSX150" s="16"/>
      <c r="LTB150" s="16"/>
      <c r="LTF150" s="16"/>
      <c r="LTJ150" s="16"/>
      <c r="LTN150" s="16"/>
      <c r="LTR150" s="16"/>
      <c r="LTV150" s="16"/>
      <c r="LTZ150" s="16"/>
      <c r="LUD150" s="16"/>
      <c r="LUH150" s="16"/>
      <c r="LUL150" s="16"/>
      <c r="LUP150" s="16"/>
      <c r="LUT150" s="16"/>
      <c r="LUX150" s="16"/>
      <c r="LVB150" s="16"/>
      <c r="LVF150" s="16"/>
      <c r="LVJ150" s="16"/>
      <c r="LVN150" s="16"/>
      <c r="LVR150" s="16"/>
      <c r="LVV150" s="16"/>
      <c r="LVZ150" s="16"/>
      <c r="LWD150" s="16"/>
      <c r="LWH150" s="16"/>
      <c r="LWL150" s="16"/>
      <c r="LWP150" s="16"/>
      <c r="LWT150" s="16"/>
      <c r="LWX150" s="16"/>
      <c r="LXB150" s="16"/>
      <c r="LXF150" s="16"/>
      <c r="LXJ150" s="16"/>
      <c r="LXN150" s="16"/>
      <c r="LXR150" s="16"/>
      <c r="LXV150" s="16"/>
      <c r="LXZ150" s="16"/>
      <c r="LYD150" s="16"/>
      <c r="LYH150" s="16"/>
      <c r="LYL150" s="16"/>
      <c r="LYP150" s="16"/>
      <c r="LYT150" s="16"/>
      <c r="LYX150" s="16"/>
      <c r="LZB150" s="16"/>
      <c r="LZF150" s="16"/>
      <c r="LZJ150" s="16"/>
      <c r="LZN150" s="16"/>
      <c r="LZR150" s="16"/>
      <c r="LZV150" s="16"/>
      <c r="LZZ150" s="16"/>
      <c r="MAD150" s="16"/>
      <c r="MAH150" s="16"/>
      <c r="MAL150" s="16"/>
      <c r="MAP150" s="16"/>
      <c r="MAT150" s="16"/>
      <c r="MAX150" s="16"/>
      <c r="MBB150" s="16"/>
      <c r="MBF150" s="16"/>
      <c r="MBJ150" s="16"/>
      <c r="MBN150" s="16"/>
      <c r="MBR150" s="16"/>
      <c r="MBV150" s="16"/>
      <c r="MBZ150" s="16"/>
      <c r="MCD150" s="16"/>
      <c r="MCH150" s="16"/>
      <c r="MCL150" s="16"/>
      <c r="MCP150" s="16"/>
      <c r="MCT150" s="16"/>
      <c r="MCX150" s="16"/>
      <c r="MDB150" s="16"/>
      <c r="MDF150" s="16"/>
      <c r="MDJ150" s="16"/>
      <c r="MDN150" s="16"/>
      <c r="MDR150" s="16"/>
      <c r="MDV150" s="16"/>
      <c r="MDZ150" s="16"/>
      <c r="MED150" s="16"/>
      <c r="MEH150" s="16"/>
      <c r="MEL150" s="16"/>
      <c r="MEP150" s="16"/>
      <c r="MET150" s="16"/>
      <c r="MEX150" s="16"/>
      <c r="MFB150" s="16"/>
      <c r="MFF150" s="16"/>
      <c r="MFJ150" s="16"/>
      <c r="MFN150" s="16"/>
      <c r="MFR150" s="16"/>
      <c r="MFV150" s="16"/>
      <c r="MFZ150" s="16"/>
      <c r="MGD150" s="16"/>
      <c r="MGH150" s="16"/>
      <c r="MGL150" s="16"/>
      <c r="MGP150" s="16"/>
      <c r="MGT150" s="16"/>
      <c r="MGX150" s="16"/>
      <c r="MHB150" s="16"/>
      <c r="MHF150" s="16"/>
      <c r="MHJ150" s="16"/>
      <c r="MHN150" s="16"/>
      <c r="MHR150" s="16"/>
      <c r="MHV150" s="16"/>
      <c r="MHZ150" s="16"/>
      <c r="MID150" s="16"/>
      <c r="MIH150" s="16"/>
      <c r="MIL150" s="16"/>
      <c r="MIP150" s="16"/>
      <c r="MIT150" s="16"/>
      <c r="MIX150" s="16"/>
      <c r="MJB150" s="16"/>
      <c r="MJF150" s="16"/>
      <c r="MJJ150" s="16"/>
      <c r="MJN150" s="16"/>
      <c r="MJR150" s="16"/>
      <c r="MJV150" s="16"/>
      <c r="MJZ150" s="16"/>
      <c r="MKD150" s="16"/>
      <c r="MKH150" s="16"/>
      <c r="MKL150" s="16"/>
      <c r="MKP150" s="16"/>
      <c r="MKT150" s="16"/>
      <c r="MKX150" s="16"/>
      <c r="MLB150" s="16"/>
      <c r="MLF150" s="16"/>
      <c r="MLJ150" s="16"/>
      <c r="MLN150" s="16"/>
      <c r="MLR150" s="16"/>
      <c r="MLV150" s="16"/>
      <c r="MLZ150" s="16"/>
      <c r="MMD150" s="16"/>
      <c r="MMH150" s="16"/>
      <c r="MML150" s="16"/>
      <c r="MMP150" s="16"/>
      <c r="MMT150" s="16"/>
      <c r="MMX150" s="16"/>
      <c r="MNB150" s="16"/>
      <c r="MNF150" s="16"/>
      <c r="MNJ150" s="16"/>
      <c r="MNN150" s="16"/>
      <c r="MNR150" s="16"/>
      <c r="MNV150" s="16"/>
      <c r="MNZ150" s="16"/>
      <c r="MOD150" s="16"/>
      <c r="MOH150" s="16"/>
      <c r="MOL150" s="16"/>
      <c r="MOP150" s="16"/>
      <c r="MOT150" s="16"/>
      <c r="MOX150" s="16"/>
      <c r="MPB150" s="16"/>
      <c r="MPF150" s="16"/>
      <c r="MPJ150" s="16"/>
      <c r="MPN150" s="16"/>
      <c r="MPR150" s="16"/>
      <c r="MPV150" s="16"/>
      <c r="MPZ150" s="16"/>
      <c r="MQD150" s="16"/>
      <c r="MQH150" s="16"/>
      <c r="MQL150" s="16"/>
      <c r="MQP150" s="16"/>
      <c r="MQT150" s="16"/>
      <c r="MQX150" s="16"/>
      <c r="MRB150" s="16"/>
      <c r="MRF150" s="16"/>
      <c r="MRJ150" s="16"/>
      <c r="MRN150" s="16"/>
      <c r="MRR150" s="16"/>
      <c r="MRV150" s="16"/>
      <c r="MRZ150" s="16"/>
      <c r="MSD150" s="16"/>
      <c r="MSH150" s="16"/>
      <c r="MSL150" s="16"/>
      <c r="MSP150" s="16"/>
      <c r="MST150" s="16"/>
      <c r="MSX150" s="16"/>
      <c r="MTB150" s="16"/>
      <c r="MTF150" s="16"/>
      <c r="MTJ150" s="16"/>
      <c r="MTN150" s="16"/>
      <c r="MTR150" s="16"/>
      <c r="MTV150" s="16"/>
      <c r="MTZ150" s="16"/>
      <c r="MUD150" s="16"/>
      <c r="MUH150" s="16"/>
      <c r="MUL150" s="16"/>
      <c r="MUP150" s="16"/>
      <c r="MUT150" s="16"/>
      <c r="MUX150" s="16"/>
      <c r="MVB150" s="16"/>
      <c r="MVF150" s="16"/>
      <c r="MVJ150" s="16"/>
      <c r="MVN150" s="16"/>
      <c r="MVR150" s="16"/>
      <c r="MVV150" s="16"/>
      <c r="MVZ150" s="16"/>
      <c r="MWD150" s="16"/>
      <c r="MWH150" s="16"/>
      <c r="MWL150" s="16"/>
      <c r="MWP150" s="16"/>
      <c r="MWT150" s="16"/>
      <c r="MWX150" s="16"/>
      <c r="MXB150" s="16"/>
      <c r="MXF150" s="16"/>
      <c r="MXJ150" s="16"/>
      <c r="MXN150" s="16"/>
      <c r="MXR150" s="16"/>
      <c r="MXV150" s="16"/>
      <c r="MXZ150" s="16"/>
      <c r="MYD150" s="16"/>
      <c r="MYH150" s="16"/>
      <c r="MYL150" s="16"/>
      <c r="MYP150" s="16"/>
      <c r="MYT150" s="16"/>
      <c r="MYX150" s="16"/>
      <c r="MZB150" s="16"/>
      <c r="MZF150" s="16"/>
      <c r="MZJ150" s="16"/>
      <c r="MZN150" s="16"/>
      <c r="MZR150" s="16"/>
      <c r="MZV150" s="16"/>
      <c r="MZZ150" s="16"/>
      <c r="NAD150" s="16"/>
      <c r="NAH150" s="16"/>
      <c r="NAL150" s="16"/>
      <c r="NAP150" s="16"/>
      <c r="NAT150" s="16"/>
      <c r="NAX150" s="16"/>
      <c r="NBB150" s="16"/>
      <c r="NBF150" s="16"/>
      <c r="NBJ150" s="16"/>
      <c r="NBN150" s="16"/>
      <c r="NBR150" s="16"/>
      <c r="NBV150" s="16"/>
      <c r="NBZ150" s="16"/>
      <c r="NCD150" s="16"/>
      <c r="NCH150" s="16"/>
      <c r="NCL150" s="16"/>
      <c r="NCP150" s="16"/>
      <c r="NCT150" s="16"/>
      <c r="NCX150" s="16"/>
      <c r="NDB150" s="16"/>
      <c r="NDF150" s="16"/>
      <c r="NDJ150" s="16"/>
      <c r="NDN150" s="16"/>
      <c r="NDR150" s="16"/>
      <c r="NDV150" s="16"/>
      <c r="NDZ150" s="16"/>
      <c r="NED150" s="16"/>
      <c r="NEH150" s="16"/>
      <c r="NEL150" s="16"/>
      <c r="NEP150" s="16"/>
      <c r="NET150" s="16"/>
      <c r="NEX150" s="16"/>
      <c r="NFB150" s="16"/>
      <c r="NFF150" s="16"/>
      <c r="NFJ150" s="16"/>
      <c r="NFN150" s="16"/>
      <c r="NFR150" s="16"/>
      <c r="NFV150" s="16"/>
      <c r="NFZ150" s="16"/>
      <c r="NGD150" s="16"/>
      <c r="NGH150" s="16"/>
      <c r="NGL150" s="16"/>
      <c r="NGP150" s="16"/>
      <c r="NGT150" s="16"/>
      <c r="NGX150" s="16"/>
      <c r="NHB150" s="16"/>
      <c r="NHF150" s="16"/>
      <c r="NHJ150" s="16"/>
      <c r="NHN150" s="16"/>
      <c r="NHR150" s="16"/>
      <c r="NHV150" s="16"/>
      <c r="NHZ150" s="16"/>
      <c r="NID150" s="16"/>
      <c r="NIH150" s="16"/>
      <c r="NIL150" s="16"/>
      <c r="NIP150" s="16"/>
      <c r="NIT150" s="16"/>
      <c r="NIX150" s="16"/>
      <c r="NJB150" s="16"/>
      <c r="NJF150" s="16"/>
      <c r="NJJ150" s="16"/>
      <c r="NJN150" s="16"/>
      <c r="NJR150" s="16"/>
      <c r="NJV150" s="16"/>
      <c r="NJZ150" s="16"/>
      <c r="NKD150" s="16"/>
      <c r="NKH150" s="16"/>
      <c r="NKL150" s="16"/>
      <c r="NKP150" s="16"/>
      <c r="NKT150" s="16"/>
      <c r="NKX150" s="16"/>
      <c r="NLB150" s="16"/>
      <c r="NLF150" s="16"/>
      <c r="NLJ150" s="16"/>
      <c r="NLN150" s="16"/>
      <c r="NLR150" s="16"/>
      <c r="NLV150" s="16"/>
      <c r="NLZ150" s="16"/>
      <c r="NMD150" s="16"/>
      <c r="NMH150" s="16"/>
      <c r="NML150" s="16"/>
      <c r="NMP150" s="16"/>
      <c r="NMT150" s="16"/>
      <c r="NMX150" s="16"/>
      <c r="NNB150" s="16"/>
      <c r="NNF150" s="16"/>
      <c r="NNJ150" s="16"/>
      <c r="NNN150" s="16"/>
      <c r="NNR150" s="16"/>
      <c r="NNV150" s="16"/>
      <c r="NNZ150" s="16"/>
      <c r="NOD150" s="16"/>
      <c r="NOH150" s="16"/>
      <c r="NOL150" s="16"/>
      <c r="NOP150" s="16"/>
      <c r="NOT150" s="16"/>
      <c r="NOX150" s="16"/>
      <c r="NPB150" s="16"/>
      <c r="NPF150" s="16"/>
      <c r="NPJ150" s="16"/>
      <c r="NPN150" s="16"/>
      <c r="NPR150" s="16"/>
      <c r="NPV150" s="16"/>
      <c r="NPZ150" s="16"/>
      <c r="NQD150" s="16"/>
      <c r="NQH150" s="16"/>
      <c r="NQL150" s="16"/>
      <c r="NQP150" s="16"/>
      <c r="NQT150" s="16"/>
      <c r="NQX150" s="16"/>
      <c r="NRB150" s="16"/>
      <c r="NRF150" s="16"/>
      <c r="NRJ150" s="16"/>
      <c r="NRN150" s="16"/>
      <c r="NRR150" s="16"/>
      <c r="NRV150" s="16"/>
      <c r="NRZ150" s="16"/>
      <c r="NSD150" s="16"/>
      <c r="NSH150" s="16"/>
      <c r="NSL150" s="16"/>
      <c r="NSP150" s="16"/>
      <c r="NST150" s="16"/>
      <c r="NSX150" s="16"/>
      <c r="NTB150" s="16"/>
      <c r="NTF150" s="16"/>
      <c r="NTJ150" s="16"/>
      <c r="NTN150" s="16"/>
      <c r="NTR150" s="16"/>
      <c r="NTV150" s="16"/>
      <c r="NTZ150" s="16"/>
      <c r="NUD150" s="16"/>
      <c r="NUH150" s="16"/>
      <c r="NUL150" s="16"/>
      <c r="NUP150" s="16"/>
      <c r="NUT150" s="16"/>
      <c r="NUX150" s="16"/>
      <c r="NVB150" s="16"/>
      <c r="NVF150" s="16"/>
      <c r="NVJ150" s="16"/>
      <c r="NVN150" s="16"/>
      <c r="NVR150" s="16"/>
      <c r="NVV150" s="16"/>
      <c r="NVZ150" s="16"/>
      <c r="NWD150" s="16"/>
      <c r="NWH150" s="16"/>
      <c r="NWL150" s="16"/>
      <c r="NWP150" s="16"/>
      <c r="NWT150" s="16"/>
      <c r="NWX150" s="16"/>
      <c r="NXB150" s="16"/>
      <c r="NXF150" s="16"/>
      <c r="NXJ150" s="16"/>
      <c r="NXN150" s="16"/>
      <c r="NXR150" s="16"/>
      <c r="NXV150" s="16"/>
      <c r="NXZ150" s="16"/>
      <c r="NYD150" s="16"/>
      <c r="NYH150" s="16"/>
      <c r="NYL150" s="16"/>
      <c r="NYP150" s="16"/>
      <c r="NYT150" s="16"/>
      <c r="NYX150" s="16"/>
      <c r="NZB150" s="16"/>
      <c r="NZF150" s="16"/>
      <c r="NZJ150" s="16"/>
      <c r="NZN150" s="16"/>
      <c r="NZR150" s="16"/>
      <c r="NZV150" s="16"/>
      <c r="NZZ150" s="16"/>
      <c r="OAD150" s="16"/>
      <c r="OAH150" s="16"/>
      <c r="OAL150" s="16"/>
      <c r="OAP150" s="16"/>
      <c r="OAT150" s="16"/>
      <c r="OAX150" s="16"/>
      <c r="OBB150" s="16"/>
      <c r="OBF150" s="16"/>
      <c r="OBJ150" s="16"/>
      <c r="OBN150" s="16"/>
      <c r="OBR150" s="16"/>
      <c r="OBV150" s="16"/>
      <c r="OBZ150" s="16"/>
      <c r="OCD150" s="16"/>
      <c r="OCH150" s="16"/>
      <c r="OCL150" s="16"/>
      <c r="OCP150" s="16"/>
      <c r="OCT150" s="16"/>
      <c r="OCX150" s="16"/>
      <c r="ODB150" s="16"/>
      <c r="ODF150" s="16"/>
      <c r="ODJ150" s="16"/>
      <c r="ODN150" s="16"/>
      <c r="ODR150" s="16"/>
      <c r="ODV150" s="16"/>
      <c r="ODZ150" s="16"/>
      <c r="OED150" s="16"/>
      <c r="OEH150" s="16"/>
      <c r="OEL150" s="16"/>
      <c r="OEP150" s="16"/>
      <c r="OET150" s="16"/>
      <c r="OEX150" s="16"/>
      <c r="OFB150" s="16"/>
      <c r="OFF150" s="16"/>
      <c r="OFJ150" s="16"/>
      <c r="OFN150" s="16"/>
      <c r="OFR150" s="16"/>
      <c r="OFV150" s="16"/>
      <c r="OFZ150" s="16"/>
      <c r="OGD150" s="16"/>
      <c r="OGH150" s="16"/>
      <c r="OGL150" s="16"/>
      <c r="OGP150" s="16"/>
      <c r="OGT150" s="16"/>
      <c r="OGX150" s="16"/>
      <c r="OHB150" s="16"/>
      <c r="OHF150" s="16"/>
      <c r="OHJ150" s="16"/>
      <c r="OHN150" s="16"/>
      <c r="OHR150" s="16"/>
      <c r="OHV150" s="16"/>
      <c r="OHZ150" s="16"/>
      <c r="OID150" s="16"/>
      <c r="OIH150" s="16"/>
      <c r="OIL150" s="16"/>
      <c r="OIP150" s="16"/>
      <c r="OIT150" s="16"/>
      <c r="OIX150" s="16"/>
      <c r="OJB150" s="16"/>
      <c r="OJF150" s="16"/>
      <c r="OJJ150" s="16"/>
      <c r="OJN150" s="16"/>
      <c r="OJR150" s="16"/>
      <c r="OJV150" s="16"/>
      <c r="OJZ150" s="16"/>
      <c r="OKD150" s="16"/>
      <c r="OKH150" s="16"/>
      <c r="OKL150" s="16"/>
      <c r="OKP150" s="16"/>
      <c r="OKT150" s="16"/>
      <c r="OKX150" s="16"/>
      <c r="OLB150" s="16"/>
      <c r="OLF150" s="16"/>
      <c r="OLJ150" s="16"/>
      <c r="OLN150" s="16"/>
      <c r="OLR150" s="16"/>
      <c r="OLV150" s="16"/>
      <c r="OLZ150" s="16"/>
      <c r="OMD150" s="16"/>
      <c r="OMH150" s="16"/>
      <c r="OML150" s="16"/>
      <c r="OMP150" s="16"/>
      <c r="OMT150" s="16"/>
      <c r="OMX150" s="16"/>
      <c r="ONB150" s="16"/>
      <c r="ONF150" s="16"/>
      <c r="ONJ150" s="16"/>
      <c r="ONN150" s="16"/>
      <c r="ONR150" s="16"/>
      <c r="ONV150" s="16"/>
      <c r="ONZ150" s="16"/>
      <c r="OOD150" s="16"/>
      <c r="OOH150" s="16"/>
      <c r="OOL150" s="16"/>
      <c r="OOP150" s="16"/>
      <c r="OOT150" s="16"/>
      <c r="OOX150" s="16"/>
      <c r="OPB150" s="16"/>
      <c r="OPF150" s="16"/>
      <c r="OPJ150" s="16"/>
      <c r="OPN150" s="16"/>
      <c r="OPR150" s="16"/>
      <c r="OPV150" s="16"/>
      <c r="OPZ150" s="16"/>
      <c r="OQD150" s="16"/>
      <c r="OQH150" s="16"/>
      <c r="OQL150" s="16"/>
      <c r="OQP150" s="16"/>
      <c r="OQT150" s="16"/>
      <c r="OQX150" s="16"/>
      <c r="ORB150" s="16"/>
      <c r="ORF150" s="16"/>
      <c r="ORJ150" s="16"/>
      <c r="ORN150" s="16"/>
      <c r="ORR150" s="16"/>
      <c r="ORV150" s="16"/>
      <c r="ORZ150" s="16"/>
      <c r="OSD150" s="16"/>
      <c r="OSH150" s="16"/>
      <c r="OSL150" s="16"/>
      <c r="OSP150" s="16"/>
      <c r="OST150" s="16"/>
      <c r="OSX150" s="16"/>
      <c r="OTB150" s="16"/>
      <c r="OTF150" s="16"/>
      <c r="OTJ150" s="16"/>
      <c r="OTN150" s="16"/>
      <c r="OTR150" s="16"/>
      <c r="OTV150" s="16"/>
      <c r="OTZ150" s="16"/>
      <c r="OUD150" s="16"/>
      <c r="OUH150" s="16"/>
      <c r="OUL150" s="16"/>
      <c r="OUP150" s="16"/>
      <c r="OUT150" s="16"/>
      <c r="OUX150" s="16"/>
      <c r="OVB150" s="16"/>
      <c r="OVF150" s="16"/>
      <c r="OVJ150" s="16"/>
      <c r="OVN150" s="16"/>
      <c r="OVR150" s="16"/>
      <c r="OVV150" s="16"/>
      <c r="OVZ150" s="16"/>
      <c r="OWD150" s="16"/>
      <c r="OWH150" s="16"/>
      <c r="OWL150" s="16"/>
      <c r="OWP150" s="16"/>
      <c r="OWT150" s="16"/>
      <c r="OWX150" s="16"/>
      <c r="OXB150" s="16"/>
      <c r="OXF150" s="16"/>
      <c r="OXJ150" s="16"/>
      <c r="OXN150" s="16"/>
      <c r="OXR150" s="16"/>
      <c r="OXV150" s="16"/>
      <c r="OXZ150" s="16"/>
      <c r="OYD150" s="16"/>
      <c r="OYH150" s="16"/>
      <c r="OYL150" s="16"/>
      <c r="OYP150" s="16"/>
      <c r="OYT150" s="16"/>
      <c r="OYX150" s="16"/>
      <c r="OZB150" s="16"/>
      <c r="OZF150" s="16"/>
      <c r="OZJ150" s="16"/>
      <c r="OZN150" s="16"/>
      <c r="OZR150" s="16"/>
      <c r="OZV150" s="16"/>
      <c r="OZZ150" s="16"/>
      <c r="PAD150" s="16"/>
      <c r="PAH150" s="16"/>
      <c r="PAL150" s="16"/>
      <c r="PAP150" s="16"/>
      <c r="PAT150" s="16"/>
      <c r="PAX150" s="16"/>
      <c r="PBB150" s="16"/>
      <c r="PBF150" s="16"/>
      <c r="PBJ150" s="16"/>
      <c r="PBN150" s="16"/>
      <c r="PBR150" s="16"/>
      <c r="PBV150" s="16"/>
      <c r="PBZ150" s="16"/>
      <c r="PCD150" s="16"/>
      <c r="PCH150" s="16"/>
      <c r="PCL150" s="16"/>
      <c r="PCP150" s="16"/>
      <c r="PCT150" s="16"/>
      <c r="PCX150" s="16"/>
      <c r="PDB150" s="16"/>
      <c r="PDF150" s="16"/>
      <c r="PDJ150" s="16"/>
      <c r="PDN150" s="16"/>
      <c r="PDR150" s="16"/>
      <c r="PDV150" s="16"/>
      <c r="PDZ150" s="16"/>
      <c r="PED150" s="16"/>
      <c r="PEH150" s="16"/>
      <c r="PEL150" s="16"/>
      <c r="PEP150" s="16"/>
      <c r="PET150" s="16"/>
      <c r="PEX150" s="16"/>
      <c r="PFB150" s="16"/>
      <c r="PFF150" s="16"/>
      <c r="PFJ150" s="16"/>
      <c r="PFN150" s="16"/>
      <c r="PFR150" s="16"/>
      <c r="PFV150" s="16"/>
      <c r="PFZ150" s="16"/>
      <c r="PGD150" s="16"/>
      <c r="PGH150" s="16"/>
      <c r="PGL150" s="16"/>
      <c r="PGP150" s="16"/>
      <c r="PGT150" s="16"/>
      <c r="PGX150" s="16"/>
      <c r="PHB150" s="16"/>
      <c r="PHF150" s="16"/>
      <c r="PHJ150" s="16"/>
      <c r="PHN150" s="16"/>
      <c r="PHR150" s="16"/>
      <c r="PHV150" s="16"/>
      <c r="PHZ150" s="16"/>
      <c r="PID150" s="16"/>
      <c r="PIH150" s="16"/>
      <c r="PIL150" s="16"/>
      <c r="PIP150" s="16"/>
      <c r="PIT150" s="16"/>
      <c r="PIX150" s="16"/>
      <c r="PJB150" s="16"/>
      <c r="PJF150" s="16"/>
      <c r="PJJ150" s="16"/>
      <c r="PJN150" s="16"/>
      <c r="PJR150" s="16"/>
      <c r="PJV150" s="16"/>
      <c r="PJZ150" s="16"/>
      <c r="PKD150" s="16"/>
      <c r="PKH150" s="16"/>
      <c r="PKL150" s="16"/>
      <c r="PKP150" s="16"/>
      <c r="PKT150" s="16"/>
      <c r="PKX150" s="16"/>
      <c r="PLB150" s="16"/>
      <c r="PLF150" s="16"/>
      <c r="PLJ150" s="16"/>
      <c r="PLN150" s="16"/>
      <c r="PLR150" s="16"/>
      <c r="PLV150" s="16"/>
      <c r="PLZ150" s="16"/>
      <c r="PMD150" s="16"/>
      <c r="PMH150" s="16"/>
      <c r="PML150" s="16"/>
      <c r="PMP150" s="16"/>
      <c r="PMT150" s="16"/>
      <c r="PMX150" s="16"/>
      <c r="PNB150" s="16"/>
      <c r="PNF150" s="16"/>
      <c r="PNJ150" s="16"/>
      <c r="PNN150" s="16"/>
      <c r="PNR150" s="16"/>
      <c r="PNV150" s="16"/>
      <c r="PNZ150" s="16"/>
      <c r="POD150" s="16"/>
      <c r="POH150" s="16"/>
      <c r="POL150" s="16"/>
      <c r="POP150" s="16"/>
      <c r="POT150" s="16"/>
      <c r="POX150" s="16"/>
      <c r="PPB150" s="16"/>
      <c r="PPF150" s="16"/>
      <c r="PPJ150" s="16"/>
      <c r="PPN150" s="16"/>
      <c r="PPR150" s="16"/>
      <c r="PPV150" s="16"/>
      <c r="PPZ150" s="16"/>
      <c r="PQD150" s="16"/>
      <c r="PQH150" s="16"/>
      <c r="PQL150" s="16"/>
      <c r="PQP150" s="16"/>
      <c r="PQT150" s="16"/>
      <c r="PQX150" s="16"/>
      <c r="PRB150" s="16"/>
      <c r="PRF150" s="16"/>
      <c r="PRJ150" s="16"/>
      <c r="PRN150" s="16"/>
      <c r="PRR150" s="16"/>
      <c r="PRV150" s="16"/>
      <c r="PRZ150" s="16"/>
      <c r="PSD150" s="16"/>
      <c r="PSH150" s="16"/>
      <c r="PSL150" s="16"/>
      <c r="PSP150" s="16"/>
      <c r="PST150" s="16"/>
      <c r="PSX150" s="16"/>
      <c r="PTB150" s="16"/>
      <c r="PTF150" s="16"/>
      <c r="PTJ150" s="16"/>
      <c r="PTN150" s="16"/>
      <c r="PTR150" s="16"/>
      <c r="PTV150" s="16"/>
      <c r="PTZ150" s="16"/>
      <c r="PUD150" s="16"/>
      <c r="PUH150" s="16"/>
      <c r="PUL150" s="16"/>
      <c r="PUP150" s="16"/>
      <c r="PUT150" s="16"/>
      <c r="PUX150" s="16"/>
      <c r="PVB150" s="16"/>
      <c r="PVF150" s="16"/>
      <c r="PVJ150" s="16"/>
      <c r="PVN150" s="16"/>
      <c r="PVR150" s="16"/>
      <c r="PVV150" s="16"/>
      <c r="PVZ150" s="16"/>
      <c r="PWD150" s="16"/>
      <c r="PWH150" s="16"/>
      <c r="PWL150" s="16"/>
      <c r="PWP150" s="16"/>
      <c r="PWT150" s="16"/>
      <c r="PWX150" s="16"/>
      <c r="PXB150" s="16"/>
      <c r="PXF150" s="16"/>
      <c r="PXJ150" s="16"/>
      <c r="PXN150" s="16"/>
      <c r="PXR150" s="16"/>
      <c r="PXV150" s="16"/>
      <c r="PXZ150" s="16"/>
      <c r="PYD150" s="16"/>
      <c r="PYH150" s="16"/>
      <c r="PYL150" s="16"/>
      <c r="PYP150" s="16"/>
      <c r="PYT150" s="16"/>
      <c r="PYX150" s="16"/>
      <c r="PZB150" s="16"/>
      <c r="PZF150" s="16"/>
      <c r="PZJ150" s="16"/>
      <c r="PZN150" s="16"/>
      <c r="PZR150" s="16"/>
      <c r="PZV150" s="16"/>
      <c r="PZZ150" s="16"/>
      <c r="QAD150" s="16"/>
      <c r="QAH150" s="16"/>
      <c r="QAL150" s="16"/>
      <c r="QAP150" s="16"/>
      <c r="QAT150" s="16"/>
      <c r="QAX150" s="16"/>
      <c r="QBB150" s="16"/>
      <c r="QBF150" s="16"/>
      <c r="QBJ150" s="16"/>
      <c r="QBN150" s="16"/>
      <c r="QBR150" s="16"/>
      <c r="QBV150" s="16"/>
      <c r="QBZ150" s="16"/>
      <c r="QCD150" s="16"/>
      <c r="QCH150" s="16"/>
      <c r="QCL150" s="16"/>
      <c r="QCP150" s="16"/>
      <c r="QCT150" s="16"/>
      <c r="QCX150" s="16"/>
      <c r="QDB150" s="16"/>
      <c r="QDF150" s="16"/>
      <c r="QDJ150" s="16"/>
      <c r="QDN150" s="16"/>
      <c r="QDR150" s="16"/>
      <c r="QDV150" s="16"/>
      <c r="QDZ150" s="16"/>
      <c r="QED150" s="16"/>
      <c r="QEH150" s="16"/>
      <c r="QEL150" s="16"/>
      <c r="QEP150" s="16"/>
      <c r="QET150" s="16"/>
      <c r="QEX150" s="16"/>
      <c r="QFB150" s="16"/>
      <c r="QFF150" s="16"/>
      <c r="QFJ150" s="16"/>
      <c r="QFN150" s="16"/>
      <c r="QFR150" s="16"/>
      <c r="QFV150" s="16"/>
      <c r="QFZ150" s="16"/>
      <c r="QGD150" s="16"/>
      <c r="QGH150" s="16"/>
      <c r="QGL150" s="16"/>
      <c r="QGP150" s="16"/>
      <c r="QGT150" s="16"/>
      <c r="QGX150" s="16"/>
      <c r="QHB150" s="16"/>
      <c r="QHF150" s="16"/>
      <c r="QHJ150" s="16"/>
      <c r="QHN150" s="16"/>
      <c r="QHR150" s="16"/>
      <c r="QHV150" s="16"/>
      <c r="QHZ150" s="16"/>
      <c r="QID150" s="16"/>
      <c r="QIH150" s="16"/>
      <c r="QIL150" s="16"/>
      <c r="QIP150" s="16"/>
      <c r="QIT150" s="16"/>
      <c r="QIX150" s="16"/>
      <c r="QJB150" s="16"/>
      <c r="QJF150" s="16"/>
      <c r="QJJ150" s="16"/>
      <c r="QJN150" s="16"/>
      <c r="QJR150" s="16"/>
      <c r="QJV150" s="16"/>
      <c r="QJZ150" s="16"/>
      <c r="QKD150" s="16"/>
      <c r="QKH150" s="16"/>
      <c r="QKL150" s="16"/>
      <c r="QKP150" s="16"/>
      <c r="QKT150" s="16"/>
      <c r="QKX150" s="16"/>
      <c r="QLB150" s="16"/>
      <c r="QLF150" s="16"/>
      <c r="QLJ150" s="16"/>
      <c r="QLN150" s="16"/>
      <c r="QLR150" s="16"/>
      <c r="QLV150" s="16"/>
      <c r="QLZ150" s="16"/>
      <c r="QMD150" s="16"/>
      <c r="QMH150" s="16"/>
      <c r="QML150" s="16"/>
      <c r="QMP150" s="16"/>
      <c r="QMT150" s="16"/>
      <c r="QMX150" s="16"/>
      <c r="QNB150" s="16"/>
      <c r="QNF150" s="16"/>
      <c r="QNJ150" s="16"/>
      <c r="QNN150" s="16"/>
      <c r="QNR150" s="16"/>
      <c r="QNV150" s="16"/>
      <c r="QNZ150" s="16"/>
      <c r="QOD150" s="16"/>
      <c r="QOH150" s="16"/>
      <c r="QOL150" s="16"/>
      <c r="QOP150" s="16"/>
      <c r="QOT150" s="16"/>
      <c r="QOX150" s="16"/>
      <c r="QPB150" s="16"/>
      <c r="QPF150" s="16"/>
      <c r="QPJ150" s="16"/>
      <c r="QPN150" s="16"/>
      <c r="QPR150" s="16"/>
      <c r="QPV150" s="16"/>
      <c r="QPZ150" s="16"/>
      <c r="QQD150" s="16"/>
      <c r="QQH150" s="16"/>
      <c r="QQL150" s="16"/>
      <c r="QQP150" s="16"/>
      <c r="QQT150" s="16"/>
      <c r="QQX150" s="16"/>
      <c r="QRB150" s="16"/>
      <c r="QRF150" s="16"/>
      <c r="QRJ150" s="16"/>
      <c r="QRN150" s="16"/>
      <c r="QRR150" s="16"/>
      <c r="QRV150" s="16"/>
      <c r="QRZ150" s="16"/>
      <c r="QSD150" s="16"/>
      <c r="QSH150" s="16"/>
      <c r="QSL150" s="16"/>
      <c r="QSP150" s="16"/>
      <c r="QST150" s="16"/>
      <c r="QSX150" s="16"/>
      <c r="QTB150" s="16"/>
      <c r="QTF150" s="16"/>
      <c r="QTJ150" s="16"/>
      <c r="QTN150" s="16"/>
      <c r="QTR150" s="16"/>
      <c r="QTV150" s="16"/>
      <c r="QTZ150" s="16"/>
      <c r="QUD150" s="16"/>
      <c r="QUH150" s="16"/>
      <c r="QUL150" s="16"/>
      <c r="QUP150" s="16"/>
      <c r="QUT150" s="16"/>
      <c r="QUX150" s="16"/>
      <c r="QVB150" s="16"/>
      <c r="QVF150" s="16"/>
      <c r="QVJ150" s="16"/>
      <c r="QVN150" s="16"/>
      <c r="QVR150" s="16"/>
      <c r="QVV150" s="16"/>
      <c r="QVZ150" s="16"/>
      <c r="QWD150" s="16"/>
      <c r="QWH150" s="16"/>
      <c r="QWL150" s="16"/>
      <c r="QWP150" s="16"/>
      <c r="QWT150" s="16"/>
      <c r="QWX150" s="16"/>
      <c r="QXB150" s="16"/>
      <c r="QXF150" s="16"/>
      <c r="QXJ150" s="16"/>
      <c r="QXN150" s="16"/>
      <c r="QXR150" s="16"/>
      <c r="QXV150" s="16"/>
      <c r="QXZ150" s="16"/>
      <c r="QYD150" s="16"/>
      <c r="QYH150" s="16"/>
      <c r="QYL150" s="16"/>
      <c r="QYP150" s="16"/>
      <c r="QYT150" s="16"/>
      <c r="QYX150" s="16"/>
      <c r="QZB150" s="16"/>
      <c r="QZF150" s="16"/>
      <c r="QZJ150" s="16"/>
      <c r="QZN150" s="16"/>
      <c r="QZR150" s="16"/>
      <c r="QZV150" s="16"/>
      <c r="QZZ150" s="16"/>
      <c r="RAD150" s="16"/>
      <c r="RAH150" s="16"/>
      <c r="RAL150" s="16"/>
      <c r="RAP150" s="16"/>
      <c r="RAT150" s="16"/>
      <c r="RAX150" s="16"/>
      <c r="RBB150" s="16"/>
      <c r="RBF150" s="16"/>
      <c r="RBJ150" s="16"/>
      <c r="RBN150" s="16"/>
      <c r="RBR150" s="16"/>
      <c r="RBV150" s="16"/>
      <c r="RBZ150" s="16"/>
      <c r="RCD150" s="16"/>
      <c r="RCH150" s="16"/>
      <c r="RCL150" s="16"/>
      <c r="RCP150" s="16"/>
      <c r="RCT150" s="16"/>
      <c r="RCX150" s="16"/>
      <c r="RDB150" s="16"/>
      <c r="RDF150" s="16"/>
      <c r="RDJ150" s="16"/>
      <c r="RDN150" s="16"/>
      <c r="RDR150" s="16"/>
      <c r="RDV150" s="16"/>
      <c r="RDZ150" s="16"/>
      <c r="RED150" s="16"/>
      <c r="REH150" s="16"/>
      <c r="REL150" s="16"/>
      <c r="REP150" s="16"/>
      <c r="RET150" s="16"/>
      <c r="REX150" s="16"/>
      <c r="RFB150" s="16"/>
      <c r="RFF150" s="16"/>
      <c r="RFJ150" s="16"/>
      <c r="RFN150" s="16"/>
      <c r="RFR150" s="16"/>
      <c r="RFV150" s="16"/>
      <c r="RFZ150" s="16"/>
      <c r="RGD150" s="16"/>
      <c r="RGH150" s="16"/>
      <c r="RGL150" s="16"/>
      <c r="RGP150" s="16"/>
      <c r="RGT150" s="16"/>
      <c r="RGX150" s="16"/>
      <c r="RHB150" s="16"/>
      <c r="RHF150" s="16"/>
      <c r="RHJ150" s="16"/>
      <c r="RHN150" s="16"/>
      <c r="RHR150" s="16"/>
      <c r="RHV150" s="16"/>
      <c r="RHZ150" s="16"/>
      <c r="RID150" s="16"/>
      <c r="RIH150" s="16"/>
      <c r="RIL150" s="16"/>
      <c r="RIP150" s="16"/>
      <c r="RIT150" s="16"/>
      <c r="RIX150" s="16"/>
      <c r="RJB150" s="16"/>
      <c r="RJF150" s="16"/>
      <c r="RJJ150" s="16"/>
      <c r="RJN150" s="16"/>
      <c r="RJR150" s="16"/>
      <c r="RJV150" s="16"/>
      <c r="RJZ150" s="16"/>
      <c r="RKD150" s="16"/>
      <c r="RKH150" s="16"/>
      <c r="RKL150" s="16"/>
      <c r="RKP150" s="16"/>
      <c r="RKT150" s="16"/>
      <c r="RKX150" s="16"/>
      <c r="RLB150" s="16"/>
      <c r="RLF150" s="16"/>
      <c r="RLJ150" s="16"/>
      <c r="RLN150" s="16"/>
      <c r="RLR150" s="16"/>
      <c r="RLV150" s="16"/>
      <c r="RLZ150" s="16"/>
      <c r="RMD150" s="16"/>
      <c r="RMH150" s="16"/>
      <c r="RML150" s="16"/>
      <c r="RMP150" s="16"/>
      <c r="RMT150" s="16"/>
      <c r="RMX150" s="16"/>
      <c r="RNB150" s="16"/>
      <c r="RNF150" s="16"/>
      <c r="RNJ150" s="16"/>
      <c r="RNN150" s="16"/>
      <c r="RNR150" s="16"/>
      <c r="RNV150" s="16"/>
      <c r="RNZ150" s="16"/>
      <c r="ROD150" s="16"/>
      <c r="ROH150" s="16"/>
      <c r="ROL150" s="16"/>
      <c r="ROP150" s="16"/>
      <c r="ROT150" s="16"/>
      <c r="ROX150" s="16"/>
      <c r="RPB150" s="16"/>
      <c r="RPF150" s="16"/>
      <c r="RPJ150" s="16"/>
      <c r="RPN150" s="16"/>
      <c r="RPR150" s="16"/>
      <c r="RPV150" s="16"/>
      <c r="RPZ150" s="16"/>
      <c r="RQD150" s="16"/>
      <c r="RQH150" s="16"/>
      <c r="RQL150" s="16"/>
      <c r="RQP150" s="16"/>
      <c r="RQT150" s="16"/>
      <c r="RQX150" s="16"/>
      <c r="RRB150" s="16"/>
      <c r="RRF150" s="16"/>
      <c r="RRJ150" s="16"/>
      <c r="RRN150" s="16"/>
      <c r="RRR150" s="16"/>
      <c r="RRV150" s="16"/>
      <c r="RRZ150" s="16"/>
      <c r="RSD150" s="16"/>
      <c r="RSH150" s="16"/>
      <c r="RSL150" s="16"/>
      <c r="RSP150" s="16"/>
      <c r="RST150" s="16"/>
      <c r="RSX150" s="16"/>
      <c r="RTB150" s="16"/>
      <c r="RTF150" s="16"/>
      <c r="RTJ150" s="16"/>
      <c r="RTN150" s="16"/>
      <c r="RTR150" s="16"/>
      <c r="RTV150" s="16"/>
      <c r="RTZ150" s="16"/>
      <c r="RUD150" s="16"/>
      <c r="RUH150" s="16"/>
      <c r="RUL150" s="16"/>
      <c r="RUP150" s="16"/>
      <c r="RUT150" s="16"/>
      <c r="RUX150" s="16"/>
      <c r="RVB150" s="16"/>
      <c r="RVF150" s="16"/>
      <c r="RVJ150" s="16"/>
      <c r="RVN150" s="16"/>
      <c r="RVR150" s="16"/>
      <c r="RVV150" s="16"/>
      <c r="RVZ150" s="16"/>
      <c r="RWD150" s="16"/>
      <c r="RWH150" s="16"/>
      <c r="RWL150" s="16"/>
      <c r="RWP150" s="16"/>
      <c r="RWT150" s="16"/>
      <c r="RWX150" s="16"/>
      <c r="RXB150" s="16"/>
      <c r="RXF150" s="16"/>
      <c r="RXJ150" s="16"/>
      <c r="RXN150" s="16"/>
      <c r="RXR150" s="16"/>
      <c r="RXV150" s="16"/>
      <c r="RXZ150" s="16"/>
      <c r="RYD150" s="16"/>
      <c r="RYH150" s="16"/>
      <c r="RYL150" s="16"/>
      <c r="RYP150" s="16"/>
      <c r="RYT150" s="16"/>
      <c r="RYX150" s="16"/>
      <c r="RZB150" s="16"/>
      <c r="RZF150" s="16"/>
      <c r="RZJ150" s="16"/>
      <c r="RZN150" s="16"/>
      <c r="RZR150" s="16"/>
      <c r="RZV150" s="16"/>
      <c r="RZZ150" s="16"/>
      <c r="SAD150" s="16"/>
      <c r="SAH150" s="16"/>
      <c r="SAL150" s="16"/>
      <c r="SAP150" s="16"/>
      <c r="SAT150" s="16"/>
      <c r="SAX150" s="16"/>
      <c r="SBB150" s="16"/>
      <c r="SBF150" s="16"/>
      <c r="SBJ150" s="16"/>
      <c r="SBN150" s="16"/>
      <c r="SBR150" s="16"/>
      <c r="SBV150" s="16"/>
      <c r="SBZ150" s="16"/>
      <c r="SCD150" s="16"/>
      <c r="SCH150" s="16"/>
      <c r="SCL150" s="16"/>
      <c r="SCP150" s="16"/>
      <c r="SCT150" s="16"/>
      <c r="SCX150" s="16"/>
      <c r="SDB150" s="16"/>
      <c r="SDF150" s="16"/>
      <c r="SDJ150" s="16"/>
      <c r="SDN150" s="16"/>
      <c r="SDR150" s="16"/>
      <c r="SDV150" s="16"/>
      <c r="SDZ150" s="16"/>
      <c r="SED150" s="16"/>
      <c r="SEH150" s="16"/>
      <c r="SEL150" s="16"/>
      <c r="SEP150" s="16"/>
      <c r="SET150" s="16"/>
      <c r="SEX150" s="16"/>
      <c r="SFB150" s="16"/>
      <c r="SFF150" s="16"/>
      <c r="SFJ150" s="16"/>
      <c r="SFN150" s="16"/>
      <c r="SFR150" s="16"/>
      <c r="SFV150" s="16"/>
      <c r="SFZ150" s="16"/>
      <c r="SGD150" s="16"/>
      <c r="SGH150" s="16"/>
      <c r="SGL150" s="16"/>
      <c r="SGP150" s="16"/>
      <c r="SGT150" s="16"/>
      <c r="SGX150" s="16"/>
      <c r="SHB150" s="16"/>
      <c r="SHF150" s="16"/>
      <c r="SHJ150" s="16"/>
      <c r="SHN150" s="16"/>
      <c r="SHR150" s="16"/>
      <c r="SHV150" s="16"/>
      <c r="SHZ150" s="16"/>
      <c r="SID150" s="16"/>
      <c r="SIH150" s="16"/>
      <c r="SIL150" s="16"/>
      <c r="SIP150" s="16"/>
      <c r="SIT150" s="16"/>
      <c r="SIX150" s="16"/>
      <c r="SJB150" s="16"/>
      <c r="SJF150" s="16"/>
      <c r="SJJ150" s="16"/>
      <c r="SJN150" s="16"/>
      <c r="SJR150" s="16"/>
      <c r="SJV150" s="16"/>
      <c r="SJZ150" s="16"/>
      <c r="SKD150" s="16"/>
      <c r="SKH150" s="16"/>
      <c r="SKL150" s="16"/>
      <c r="SKP150" s="16"/>
      <c r="SKT150" s="16"/>
      <c r="SKX150" s="16"/>
      <c r="SLB150" s="16"/>
      <c r="SLF150" s="16"/>
      <c r="SLJ150" s="16"/>
      <c r="SLN150" s="16"/>
      <c r="SLR150" s="16"/>
      <c r="SLV150" s="16"/>
      <c r="SLZ150" s="16"/>
      <c r="SMD150" s="16"/>
      <c r="SMH150" s="16"/>
      <c r="SML150" s="16"/>
      <c r="SMP150" s="16"/>
      <c r="SMT150" s="16"/>
      <c r="SMX150" s="16"/>
      <c r="SNB150" s="16"/>
      <c r="SNF150" s="16"/>
      <c r="SNJ150" s="16"/>
      <c r="SNN150" s="16"/>
      <c r="SNR150" s="16"/>
      <c r="SNV150" s="16"/>
      <c r="SNZ150" s="16"/>
      <c r="SOD150" s="16"/>
      <c r="SOH150" s="16"/>
      <c r="SOL150" s="16"/>
      <c r="SOP150" s="16"/>
      <c r="SOT150" s="16"/>
      <c r="SOX150" s="16"/>
      <c r="SPB150" s="16"/>
      <c r="SPF150" s="16"/>
      <c r="SPJ150" s="16"/>
      <c r="SPN150" s="16"/>
      <c r="SPR150" s="16"/>
      <c r="SPV150" s="16"/>
      <c r="SPZ150" s="16"/>
      <c r="SQD150" s="16"/>
      <c r="SQH150" s="16"/>
      <c r="SQL150" s="16"/>
      <c r="SQP150" s="16"/>
      <c r="SQT150" s="16"/>
      <c r="SQX150" s="16"/>
      <c r="SRB150" s="16"/>
      <c r="SRF150" s="16"/>
      <c r="SRJ150" s="16"/>
      <c r="SRN150" s="16"/>
      <c r="SRR150" s="16"/>
      <c r="SRV150" s="16"/>
      <c r="SRZ150" s="16"/>
      <c r="SSD150" s="16"/>
      <c r="SSH150" s="16"/>
      <c r="SSL150" s="16"/>
      <c r="SSP150" s="16"/>
      <c r="SST150" s="16"/>
      <c r="SSX150" s="16"/>
      <c r="STB150" s="16"/>
      <c r="STF150" s="16"/>
      <c r="STJ150" s="16"/>
      <c r="STN150" s="16"/>
      <c r="STR150" s="16"/>
      <c r="STV150" s="16"/>
      <c r="STZ150" s="16"/>
      <c r="SUD150" s="16"/>
      <c r="SUH150" s="16"/>
      <c r="SUL150" s="16"/>
      <c r="SUP150" s="16"/>
      <c r="SUT150" s="16"/>
      <c r="SUX150" s="16"/>
      <c r="SVB150" s="16"/>
      <c r="SVF150" s="16"/>
      <c r="SVJ150" s="16"/>
      <c r="SVN150" s="16"/>
      <c r="SVR150" s="16"/>
      <c r="SVV150" s="16"/>
      <c r="SVZ150" s="16"/>
      <c r="SWD150" s="16"/>
      <c r="SWH150" s="16"/>
      <c r="SWL150" s="16"/>
      <c r="SWP150" s="16"/>
      <c r="SWT150" s="16"/>
      <c r="SWX150" s="16"/>
      <c r="SXB150" s="16"/>
      <c r="SXF150" s="16"/>
      <c r="SXJ150" s="16"/>
      <c r="SXN150" s="16"/>
      <c r="SXR150" s="16"/>
      <c r="SXV150" s="16"/>
      <c r="SXZ150" s="16"/>
      <c r="SYD150" s="16"/>
      <c r="SYH150" s="16"/>
      <c r="SYL150" s="16"/>
      <c r="SYP150" s="16"/>
      <c r="SYT150" s="16"/>
      <c r="SYX150" s="16"/>
      <c r="SZB150" s="16"/>
      <c r="SZF150" s="16"/>
      <c r="SZJ150" s="16"/>
      <c r="SZN150" s="16"/>
      <c r="SZR150" s="16"/>
      <c r="SZV150" s="16"/>
      <c r="SZZ150" s="16"/>
      <c r="TAD150" s="16"/>
      <c r="TAH150" s="16"/>
      <c r="TAL150" s="16"/>
      <c r="TAP150" s="16"/>
      <c r="TAT150" s="16"/>
      <c r="TAX150" s="16"/>
      <c r="TBB150" s="16"/>
      <c r="TBF150" s="16"/>
      <c r="TBJ150" s="16"/>
      <c r="TBN150" s="16"/>
      <c r="TBR150" s="16"/>
      <c r="TBV150" s="16"/>
      <c r="TBZ150" s="16"/>
      <c r="TCD150" s="16"/>
      <c r="TCH150" s="16"/>
      <c r="TCL150" s="16"/>
      <c r="TCP150" s="16"/>
      <c r="TCT150" s="16"/>
      <c r="TCX150" s="16"/>
      <c r="TDB150" s="16"/>
      <c r="TDF150" s="16"/>
      <c r="TDJ150" s="16"/>
      <c r="TDN150" s="16"/>
      <c r="TDR150" s="16"/>
      <c r="TDV150" s="16"/>
      <c r="TDZ150" s="16"/>
      <c r="TED150" s="16"/>
      <c r="TEH150" s="16"/>
      <c r="TEL150" s="16"/>
      <c r="TEP150" s="16"/>
      <c r="TET150" s="16"/>
      <c r="TEX150" s="16"/>
      <c r="TFB150" s="16"/>
      <c r="TFF150" s="16"/>
      <c r="TFJ150" s="16"/>
      <c r="TFN150" s="16"/>
      <c r="TFR150" s="16"/>
      <c r="TFV150" s="16"/>
      <c r="TFZ150" s="16"/>
      <c r="TGD150" s="16"/>
      <c r="TGH150" s="16"/>
      <c r="TGL150" s="16"/>
      <c r="TGP150" s="16"/>
      <c r="TGT150" s="16"/>
      <c r="TGX150" s="16"/>
      <c r="THB150" s="16"/>
      <c r="THF150" s="16"/>
      <c r="THJ150" s="16"/>
      <c r="THN150" s="16"/>
      <c r="THR150" s="16"/>
      <c r="THV150" s="16"/>
      <c r="THZ150" s="16"/>
      <c r="TID150" s="16"/>
      <c r="TIH150" s="16"/>
      <c r="TIL150" s="16"/>
      <c r="TIP150" s="16"/>
      <c r="TIT150" s="16"/>
      <c r="TIX150" s="16"/>
      <c r="TJB150" s="16"/>
      <c r="TJF150" s="16"/>
      <c r="TJJ150" s="16"/>
      <c r="TJN150" s="16"/>
      <c r="TJR150" s="16"/>
      <c r="TJV150" s="16"/>
      <c r="TJZ150" s="16"/>
      <c r="TKD150" s="16"/>
      <c r="TKH150" s="16"/>
      <c r="TKL150" s="16"/>
      <c r="TKP150" s="16"/>
      <c r="TKT150" s="16"/>
      <c r="TKX150" s="16"/>
      <c r="TLB150" s="16"/>
      <c r="TLF150" s="16"/>
      <c r="TLJ150" s="16"/>
      <c r="TLN150" s="16"/>
      <c r="TLR150" s="16"/>
      <c r="TLV150" s="16"/>
      <c r="TLZ150" s="16"/>
      <c r="TMD150" s="16"/>
      <c r="TMH150" s="16"/>
      <c r="TML150" s="16"/>
      <c r="TMP150" s="16"/>
      <c r="TMT150" s="16"/>
      <c r="TMX150" s="16"/>
      <c r="TNB150" s="16"/>
      <c r="TNF150" s="16"/>
      <c r="TNJ150" s="16"/>
      <c r="TNN150" s="16"/>
      <c r="TNR150" s="16"/>
      <c r="TNV150" s="16"/>
      <c r="TNZ150" s="16"/>
      <c r="TOD150" s="16"/>
      <c r="TOH150" s="16"/>
      <c r="TOL150" s="16"/>
      <c r="TOP150" s="16"/>
      <c r="TOT150" s="16"/>
      <c r="TOX150" s="16"/>
      <c r="TPB150" s="16"/>
      <c r="TPF150" s="16"/>
      <c r="TPJ150" s="16"/>
      <c r="TPN150" s="16"/>
      <c r="TPR150" s="16"/>
      <c r="TPV150" s="16"/>
      <c r="TPZ150" s="16"/>
      <c r="TQD150" s="16"/>
      <c r="TQH150" s="16"/>
      <c r="TQL150" s="16"/>
      <c r="TQP150" s="16"/>
      <c r="TQT150" s="16"/>
      <c r="TQX150" s="16"/>
      <c r="TRB150" s="16"/>
      <c r="TRF150" s="16"/>
      <c r="TRJ150" s="16"/>
      <c r="TRN150" s="16"/>
      <c r="TRR150" s="16"/>
      <c r="TRV150" s="16"/>
      <c r="TRZ150" s="16"/>
      <c r="TSD150" s="16"/>
      <c r="TSH150" s="16"/>
      <c r="TSL150" s="16"/>
      <c r="TSP150" s="16"/>
      <c r="TST150" s="16"/>
      <c r="TSX150" s="16"/>
      <c r="TTB150" s="16"/>
      <c r="TTF150" s="16"/>
      <c r="TTJ150" s="16"/>
      <c r="TTN150" s="16"/>
      <c r="TTR150" s="16"/>
      <c r="TTV150" s="16"/>
      <c r="TTZ150" s="16"/>
      <c r="TUD150" s="16"/>
      <c r="TUH150" s="16"/>
      <c r="TUL150" s="16"/>
      <c r="TUP150" s="16"/>
      <c r="TUT150" s="16"/>
      <c r="TUX150" s="16"/>
      <c r="TVB150" s="16"/>
      <c r="TVF150" s="16"/>
      <c r="TVJ150" s="16"/>
      <c r="TVN150" s="16"/>
      <c r="TVR150" s="16"/>
      <c r="TVV150" s="16"/>
      <c r="TVZ150" s="16"/>
      <c r="TWD150" s="16"/>
      <c r="TWH150" s="16"/>
      <c r="TWL150" s="16"/>
      <c r="TWP150" s="16"/>
      <c r="TWT150" s="16"/>
      <c r="TWX150" s="16"/>
      <c r="TXB150" s="16"/>
      <c r="TXF150" s="16"/>
      <c r="TXJ150" s="16"/>
      <c r="TXN150" s="16"/>
      <c r="TXR150" s="16"/>
      <c r="TXV150" s="16"/>
      <c r="TXZ150" s="16"/>
      <c r="TYD150" s="16"/>
      <c r="TYH150" s="16"/>
      <c r="TYL150" s="16"/>
      <c r="TYP150" s="16"/>
      <c r="TYT150" s="16"/>
      <c r="TYX150" s="16"/>
      <c r="TZB150" s="16"/>
      <c r="TZF150" s="16"/>
      <c r="TZJ150" s="16"/>
      <c r="TZN150" s="16"/>
      <c r="TZR150" s="16"/>
      <c r="TZV150" s="16"/>
      <c r="TZZ150" s="16"/>
      <c r="UAD150" s="16"/>
      <c r="UAH150" s="16"/>
      <c r="UAL150" s="16"/>
      <c r="UAP150" s="16"/>
      <c r="UAT150" s="16"/>
      <c r="UAX150" s="16"/>
      <c r="UBB150" s="16"/>
      <c r="UBF150" s="16"/>
      <c r="UBJ150" s="16"/>
      <c r="UBN150" s="16"/>
      <c r="UBR150" s="16"/>
      <c r="UBV150" s="16"/>
      <c r="UBZ150" s="16"/>
      <c r="UCD150" s="16"/>
      <c r="UCH150" s="16"/>
      <c r="UCL150" s="16"/>
      <c r="UCP150" s="16"/>
      <c r="UCT150" s="16"/>
      <c r="UCX150" s="16"/>
      <c r="UDB150" s="16"/>
      <c r="UDF150" s="16"/>
      <c r="UDJ150" s="16"/>
      <c r="UDN150" s="16"/>
      <c r="UDR150" s="16"/>
      <c r="UDV150" s="16"/>
      <c r="UDZ150" s="16"/>
      <c r="UED150" s="16"/>
      <c r="UEH150" s="16"/>
      <c r="UEL150" s="16"/>
      <c r="UEP150" s="16"/>
      <c r="UET150" s="16"/>
      <c r="UEX150" s="16"/>
      <c r="UFB150" s="16"/>
      <c r="UFF150" s="16"/>
      <c r="UFJ150" s="16"/>
      <c r="UFN150" s="16"/>
      <c r="UFR150" s="16"/>
      <c r="UFV150" s="16"/>
      <c r="UFZ150" s="16"/>
      <c r="UGD150" s="16"/>
      <c r="UGH150" s="16"/>
      <c r="UGL150" s="16"/>
      <c r="UGP150" s="16"/>
      <c r="UGT150" s="16"/>
      <c r="UGX150" s="16"/>
      <c r="UHB150" s="16"/>
      <c r="UHF150" s="16"/>
      <c r="UHJ150" s="16"/>
      <c r="UHN150" s="16"/>
      <c r="UHR150" s="16"/>
      <c r="UHV150" s="16"/>
      <c r="UHZ150" s="16"/>
      <c r="UID150" s="16"/>
      <c r="UIH150" s="16"/>
      <c r="UIL150" s="16"/>
      <c r="UIP150" s="16"/>
      <c r="UIT150" s="16"/>
      <c r="UIX150" s="16"/>
      <c r="UJB150" s="16"/>
      <c r="UJF150" s="16"/>
      <c r="UJJ150" s="16"/>
      <c r="UJN150" s="16"/>
      <c r="UJR150" s="16"/>
      <c r="UJV150" s="16"/>
      <c r="UJZ150" s="16"/>
      <c r="UKD150" s="16"/>
      <c r="UKH150" s="16"/>
      <c r="UKL150" s="16"/>
      <c r="UKP150" s="16"/>
      <c r="UKT150" s="16"/>
      <c r="UKX150" s="16"/>
      <c r="ULB150" s="16"/>
      <c r="ULF150" s="16"/>
      <c r="ULJ150" s="16"/>
      <c r="ULN150" s="16"/>
      <c r="ULR150" s="16"/>
      <c r="ULV150" s="16"/>
      <c r="ULZ150" s="16"/>
      <c r="UMD150" s="16"/>
      <c r="UMH150" s="16"/>
      <c r="UML150" s="16"/>
      <c r="UMP150" s="16"/>
      <c r="UMT150" s="16"/>
      <c r="UMX150" s="16"/>
      <c r="UNB150" s="16"/>
      <c r="UNF150" s="16"/>
      <c r="UNJ150" s="16"/>
      <c r="UNN150" s="16"/>
      <c r="UNR150" s="16"/>
      <c r="UNV150" s="16"/>
      <c r="UNZ150" s="16"/>
      <c r="UOD150" s="16"/>
      <c r="UOH150" s="16"/>
      <c r="UOL150" s="16"/>
      <c r="UOP150" s="16"/>
      <c r="UOT150" s="16"/>
      <c r="UOX150" s="16"/>
      <c r="UPB150" s="16"/>
      <c r="UPF150" s="16"/>
      <c r="UPJ150" s="16"/>
      <c r="UPN150" s="16"/>
      <c r="UPR150" s="16"/>
      <c r="UPV150" s="16"/>
      <c r="UPZ150" s="16"/>
      <c r="UQD150" s="16"/>
      <c r="UQH150" s="16"/>
      <c r="UQL150" s="16"/>
      <c r="UQP150" s="16"/>
      <c r="UQT150" s="16"/>
      <c r="UQX150" s="16"/>
      <c r="URB150" s="16"/>
      <c r="URF150" s="16"/>
      <c r="URJ150" s="16"/>
      <c r="URN150" s="16"/>
      <c r="URR150" s="16"/>
      <c r="URV150" s="16"/>
      <c r="URZ150" s="16"/>
      <c r="USD150" s="16"/>
      <c r="USH150" s="16"/>
      <c r="USL150" s="16"/>
      <c r="USP150" s="16"/>
      <c r="UST150" s="16"/>
      <c r="USX150" s="16"/>
      <c r="UTB150" s="16"/>
      <c r="UTF150" s="16"/>
      <c r="UTJ150" s="16"/>
      <c r="UTN150" s="16"/>
      <c r="UTR150" s="16"/>
      <c r="UTV150" s="16"/>
      <c r="UTZ150" s="16"/>
      <c r="UUD150" s="16"/>
      <c r="UUH150" s="16"/>
      <c r="UUL150" s="16"/>
      <c r="UUP150" s="16"/>
      <c r="UUT150" s="16"/>
      <c r="UUX150" s="16"/>
      <c r="UVB150" s="16"/>
      <c r="UVF150" s="16"/>
      <c r="UVJ150" s="16"/>
      <c r="UVN150" s="16"/>
      <c r="UVR150" s="16"/>
      <c r="UVV150" s="16"/>
      <c r="UVZ150" s="16"/>
      <c r="UWD150" s="16"/>
      <c r="UWH150" s="16"/>
      <c r="UWL150" s="16"/>
      <c r="UWP150" s="16"/>
      <c r="UWT150" s="16"/>
      <c r="UWX150" s="16"/>
      <c r="UXB150" s="16"/>
      <c r="UXF150" s="16"/>
      <c r="UXJ150" s="16"/>
      <c r="UXN150" s="16"/>
      <c r="UXR150" s="16"/>
      <c r="UXV150" s="16"/>
      <c r="UXZ150" s="16"/>
      <c r="UYD150" s="16"/>
      <c r="UYH150" s="16"/>
      <c r="UYL150" s="16"/>
      <c r="UYP150" s="16"/>
      <c r="UYT150" s="16"/>
      <c r="UYX150" s="16"/>
      <c r="UZB150" s="16"/>
      <c r="UZF150" s="16"/>
      <c r="UZJ150" s="16"/>
      <c r="UZN150" s="16"/>
      <c r="UZR150" s="16"/>
      <c r="UZV150" s="16"/>
      <c r="UZZ150" s="16"/>
      <c r="VAD150" s="16"/>
      <c r="VAH150" s="16"/>
      <c r="VAL150" s="16"/>
      <c r="VAP150" s="16"/>
      <c r="VAT150" s="16"/>
      <c r="VAX150" s="16"/>
      <c r="VBB150" s="16"/>
      <c r="VBF150" s="16"/>
      <c r="VBJ150" s="16"/>
      <c r="VBN150" s="16"/>
      <c r="VBR150" s="16"/>
      <c r="VBV150" s="16"/>
      <c r="VBZ150" s="16"/>
      <c r="VCD150" s="16"/>
      <c r="VCH150" s="16"/>
      <c r="VCL150" s="16"/>
      <c r="VCP150" s="16"/>
      <c r="VCT150" s="16"/>
      <c r="VCX150" s="16"/>
      <c r="VDB150" s="16"/>
      <c r="VDF150" s="16"/>
      <c r="VDJ150" s="16"/>
      <c r="VDN150" s="16"/>
      <c r="VDR150" s="16"/>
      <c r="VDV150" s="16"/>
      <c r="VDZ150" s="16"/>
      <c r="VED150" s="16"/>
      <c r="VEH150" s="16"/>
      <c r="VEL150" s="16"/>
      <c r="VEP150" s="16"/>
      <c r="VET150" s="16"/>
      <c r="VEX150" s="16"/>
      <c r="VFB150" s="16"/>
      <c r="VFF150" s="16"/>
      <c r="VFJ150" s="16"/>
      <c r="VFN150" s="16"/>
      <c r="VFR150" s="16"/>
      <c r="VFV150" s="16"/>
      <c r="VFZ150" s="16"/>
      <c r="VGD150" s="16"/>
      <c r="VGH150" s="16"/>
      <c r="VGL150" s="16"/>
      <c r="VGP150" s="16"/>
      <c r="VGT150" s="16"/>
      <c r="VGX150" s="16"/>
      <c r="VHB150" s="16"/>
      <c r="VHF150" s="16"/>
      <c r="VHJ150" s="16"/>
      <c r="VHN150" s="16"/>
      <c r="VHR150" s="16"/>
      <c r="VHV150" s="16"/>
      <c r="VHZ150" s="16"/>
      <c r="VID150" s="16"/>
      <c r="VIH150" s="16"/>
      <c r="VIL150" s="16"/>
      <c r="VIP150" s="16"/>
      <c r="VIT150" s="16"/>
      <c r="VIX150" s="16"/>
      <c r="VJB150" s="16"/>
      <c r="VJF150" s="16"/>
      <c r="VJJ150" s="16"/>
      <c r="VJN150" s="16"/>
      <c r="VJR150" s="16"/>
      <c r="VJV150" s="16"/>
      <c r="VJZ150" s="16"/>
      <c r="VKD150" s="16"/>
      <c r="VKH150" s="16"/>
      <c r="VKL150" s="16"/>
      <c r="VKP150" s="16"/>
      <c r="VKT150" s="16"/>
      <c r="VKX150" s="16"/>
      <c r="VLB150" s="16"/>
      <c r="VLF150" s="16"/>
      <c r="VLJ150" s="16"/>
      <c r="VLN150" s="16"/>
      <c r="VLR150" s="16"/>
      <c r="VLV150" s="16"/>
      <c r="VLZ150" s="16"/>
      <c r="VMD150" s="16"/>
      <c r="VMH150" s="16"/>
      <c r="VML150" s="16"/>
      <c r="VMP150" s="16"/>
      <c r="VMT150" s="16"/>
      <c r="VMX150" s="16"/>
      <c r="VNB150" s="16"/>
      <c r="VNF150" s="16"/>
      <c r="VNJ150" s="16"/>
      <c r="VNN150" s="16"/>
      <c r="VNR150" s="16"/>
      <c r="VNV150" s="16"/>
      <c r="VNZ150" s="16"/>
      <c r="VOD150" s="16"/>
      <c r="VOH150" s="16"/>
      <c r="VOL150" s="16"/>
      <c r="VOP150" s="16"/>
      <c r="VOT150" s="16"/>
      <c r="VOX150" s="16"/>
      <c r="VPB150" s="16"/>
      <c r="VPF150" s="16"/>
      <c r="VPJ150" s="16"/>
      <c r="VPN150" s="16"/>
      <c r="VPR150" s="16"/>
      <c r="VPV150" s="16"/>
      <c r="VPZ150" s="16"/>
      <c r="VQD150" s="16"/>
      <c r="VQH150" s="16"/>
      <c r="VQL150" s="16"/>
      <c r="VQP150" s="16"/>
      <c r="VQT150" s="16"/>
      <c r="VQX150" s="16"/>
      <c r="VRB150" s="16"/>
      <c r="VRF150" s="16"/>
      <c r="VRJ150" s="16"/>
      <c r="VRN150" s="16"/>
      <c r="VRR150" s="16"/>
      <c r="VRV150" s="16"/>
      <c r="VRZ150" s="16"/>
      <c r="VSD150" s="16"/>
      <c r="VSH150" s="16"/>
      <c r="VSL150" s="16"/>
      <c r="VSP150" s="16"/>
      <c r="VST150" s="16"/>
      <c r="VSX150" s="16"/>
      <c r="VTB150" s="16"/>
      <c r="VTF150" s="16"/>
      <c r="VTJ150" s="16"/>
      <c r="VTN150" s="16"/>
      <c r="VTR150" s="16"/>
      <c r="VTV150" s="16"/>
      <c r="VTZ150" s="16"/>
      <c r="VUD150" s="16"/>
      <c r="VUH150" s="16"/>
      <c r="VUL150" s="16"/>
      <c r="VUP150" s="16"/>
      <c r="VUT150" s="16"/>
      <c r="VUX150" s="16"/>
      <c r="VVB150" s="16"/>
      <c r="VVF150" s="16"/>
      <c r="VVJ150" s="16"/>
      <c r="VVN150" s="16"/>
      <c r="VVR150" s="16"/>
      <c r="VVV150" s="16"/>
      <c r="VVZ150" s="16"/>
      <c r="VWD150" s="16"/>
      <c r="VWH150" s="16"/>
      <c r="VWL150" s="16"/>
      <c r="VWP150" s="16"/>
      <c r="VWT150" s="16"/>
      <c r="VWX150" s="16"/>
      <c r="VXB150" s="16"/>
      <c r="VXF150" s="16"/>
      <c r="VXJ150" s="16"/>
      <c r="VXN150" s="16"/>
      <c r="VXR150" s="16"/>
      <c r="VXV150" s="16"/>
      <c r="VXZ150" s="16"/>
      <c r="VYD150" s="16"/>
      <c r="VYH150" s="16"/>
      <c r="VYL150" s="16"/>
      <c r="VYP150" s="16"/>
      <c r="VYT150" s="16"/>
      <c r="VYX150" s="16"/>
      <c r="VZB150" s="16"/>
      <c r="VZF150" s="16"/>
      <c r="VZJ150" s="16"/>
      <c r="VZN150" s="16"/>
      <c r="VZR150" s="16"/>
      <c r="VZV150" s="16"/>
      <c r="VZZ150" s="16"/>
      <c r="WAD150" s="16"/>
      <c r="WAH150" s="16"/>
      <c r="WAL150" s="16"/>
      <c r="WAP150" s="16"/>
      <c r="WAT150" s="16"/>
      <c r="WAX150" s="16"/>
      <c r="WBB150" s="16"/>
      <c r="WBF150" s="16"/>
      <c r="WBJ150" s="16"/>
      <c r="WBN150" s="16"/>
      <c r="WBR150" s="16"/>
      <c r="WBV150" s="16"/>
      <c r="WBZ150" s="16"/>
      <c r="WCD150" s="16"/>
      <c r="WCH150" s="16"/>
      <c r="WCL150" s="16"/>
      <c r="WCP150" s="16"/>
      <c r="WCT150" s="16"/>
      <c r="WCX150" s="16"/>
      <c r="WDB150" s="16"/>
      <c r="WDF150" s="16"/>
      <c r="WDJ150" s="16"/>
      <c r="WDN150" s="16"/>
      <c r="WDR150" s="16"/>
      <c r="WDV150" s="16"/>
      <c r="WDZ150" s="16"/>
      <c r="WED150" s="16"/>
      <c r="WEH150" s="16"/>
      <c r="WEL150" s="16"/>
      <c r="WEP150" s="16"/>
      <c r="WET150" s="16"/>
      <c r="WEX150" s="16"/>
      <c r="WFB150" s="16"/>
      <c r="WFF150" s="16"/>
      <c r="WFJ150" s="16"/>
      <c r="WFN150" s="16"/>
      <c r="WFR150" s="16"/>
      <c r="WFV150" s="16"/>
      <c r="WFZ150" s="16"/>
      <c r="WGD150" s="16"/>
      <c r="WGH150" s="16"/>
      <c r="WGL150" s="16"/>
      <c r="WGP150" s="16"/>
      <c r="WGT150" s="16"/>
      <c r="WGX150" s="16"/>
      <c r="WHB150" s="16"/>
      <c r="WHF150" s="16"/>
      <c r="WHJ150" s="16"/>
      <c r="WHN150" s="16"/>
      <c r="WHR150" s="16"/>
      <c r="WHV150" s="16"/>
      <c r="WHZ150" s="16"/>
      <c r="WID150" s="16"/>
      <c r="WIH150" s="16"/>
      <c r="WIL150" s="16"/>
      <c r="WIP150" s="16"/>
      <c r="WIT150" s="16"/>
      <c r="WIX150" s="16"/>
      <c r="WJB150" s="16"/>
      <c r="WJF150" s="16"/>
      <c r="WJJ150" s="16"/>
      <c r="WJN150" s="16"/>
      <c r="WJR150" s="16"/>
      <c r="WJV150" s="16"/>
      <c r="WJZ150" s="16"/>
      <c r="WKD150" s="16"/>
      <c r="WKH150" s="16"/>
      <c r="WKL150" s="16"/>
      <c r="WKP150" s="16"/>
      <c r="WKT150" s="16"/>
      <c r="WKX150" s="16"/>
      <c r="WLB150" s="16"/>
      <c r="WLF150" s="16"/>
      <c r="WLJ150" s="16"/>
      <c r="WLN150" s="16"/>
      <c r="WLR150" s="16"/>
      <c r="WLV150" s="16"/>
      <c r="WLZ150" s="16"/>
      <c r="WMD150" s="16"/>
      <c r="WMH150" s="16"/>
      <c r="WML150" s="16"/>
      <c r="WMP150" s="16"/>
      <c r="WMT150" s="16"/>
      <c r="WMX150" s="16"/>
      <c r="WNB150" s="16"/>
      <c r="WNF150" s="16"/>
      <c r="WNJ150" s="16"/>
      <c r="WNN150" s="16"/>
      <c r="WNR150" s="16"/>
      <c r="WNV150" s="16"/>
      <c r="WNZ150" s="16"/>
      <c r="WOD150" s="16"/>
      <c r="WOH150" s="16"/>
      <c r="WOL150" s="16"/>
      <c r="WOP150" s="16"/>
      <c r="WOT150" s="16"/>
      <c r="WOX150" s="16"/>
      <c r="WPB150" s="16"/>
      <c r="WPF150" s="16"/>
      <c r="WPJ150" s="16"/>
      <c r="WPN150" s="16"/>
      <c r="WPR150" s="16"/>
      <c r="WPV150" s="16"/>
      <c r="WPZ150" s="16"/>
      <c r="WQD150" s="16"/>
      <c r="WQH150" s="16"/>
      <c r="WQL150" s="16"/>
      <c r="WQP150" s="16"/>
      <c r="WQT150" s="16"/>
      <c r="WQX150" s="16"/>
      <c r="WRB150" s="16"/>
      <c r="WRF150" s="16"/>
      <c r="WRJ150" s="16"/>
      <c r="WRN150" s="16"/>
      <c r="WRR150" s="16"/>
      <c r="WRV150" s="16"/>
      <c r="WRZ150" s="16"/>
      <c r="WSD150" s="16"/>
      <c r="WSH150" s="16"/>
      <c r="WSL150" s="16"/>
      <c r="WSP150" s="16"/>
      <c r="WST150" s="16"/>
      <c r="WSX150" s="16"/>
      <c r="WTB150" s="16"/>
      <c r="WTF150" s="16"/>
      <c r="WTJ150" s="16"/>
      <c r="WTN150" s="16"/>
      <c r="WTR150" s="16"/>
      <c r="WTV150" s="16"/>
      <c r="WTZ150" s="16"/>
      <c r="WUD150" s="16"/>
      <c r="WUH150" s="16"/>
      <c r="WUL150" s="16"/>
      <c r="WUP150" s="16"/>
      <c r="WUT150" s="16"/>
      <c r="WUX150" s="16"/>
      <c r="WVB150" s="16"/>
      <c r="WVF150" s="16"/>
      <c r="WVJ150" s="16"/>
      <c r="WVN150" s="16"/>
      <c r="WVR150" s="16"/>
      <c r="WVV150" s="16"/>
      <c r="WVZ150" s="16"/>
      <c r="WWD150" s="16"/>
      <c r="WWH150" s="16"/>
      <c r="WWL150" s="16"/>
      <c r="WWP150" s="16"/>
      <c r="WWT150" s="16"/>
      <c r="WWX150" s="16"/>
      <c r="WXB150" s="16"/>
      <c r="WXF150" s="16"/>
      <c r="WXJ150" s="16"/>
      <c r="WXN150" s="16"/>
      <c r="WXR150" s="16"/>
      <c r="WXV150" s="16"/>
      <c r="WXZ150" s="16"/>
      <c r="WYD150" s="16"/>
      <c r="WYH150" s="16"/>
      <c r="WYL150" s="16"/>
      <c r="WYP150" s="16"/>
      <c r="WYT150" s="16"/>
      <c r="WYX150" s="16"/>
      <c r="WZB150" s="16"/>
      <c r="WZF150" s="16"/>
      <c r="WZJ150" s="16"/>
      <c r="WZN150" s="16"/>
      <c r="WZR150" s="16"/>
      <c r="WZV150" s="16"/>
      <c r="WZZ150" s="16"/>
      <c r="XAD150" s="16"/>
      <c r="XAH150" s="16"/>
      <c r="XAL150" s="16"/>
      <c r="XAP150" s="16"/>
      <c r="XAT150" s="16"/>
      <c r="XAX150" s="16"/>
      <c r="XBB150" s="16"/>
      <c r="XBF150" s="16"/>
      <c r="XBJ150" s="16"/>
      <c r="XBN150" s="16"/>
      <c r="XBR150" s="16"/>
      <c r="XBV150" s="16"/>
      <c r="XBZ150" s="16"/>
      <c r="XCD150" s="16"/>
      <c r="XCH150" s="16"/>
      <c r="XCL150" s="16"/>
      <c r="XCP150" s="16"/>
      <c r="XCT150" s="16"/>
      <c r="XCX150" s="16"/>
      <c r="XDB150" s="16"/>
      <c r="XDF150" s="16"/>
      <c r="XDJ150" s="16"/>
      <c r="XDN150" s="16"/>
      <c r="XDR150" s="16"/>
      <c r="XDV150" s="16"/>
      <c r="XDZ150" s="16"/>
      <c r="XED150" s="16"/>
      <c r="XEH150" s="16"/>
      <c r="XEL150" s="16"/>
      <c r="XEP150" s="16"/>
      <c r="XET150" s="16"/>
      <c r="XEX150" s="16"/>
      <c r="XFB150" s="16"/>
    </row>
    <row r="151" spans="1:1022 1026:2046 2050:3070 3074:4094 4098:5118 5122:6142 6146:7166 7170:8190 8194:9214 9218:10238 10242:11262 11266:12286 12290:13310 13314:14334 14338:15358 15362:16382" s="34" customFormat="1" x14ac:dyDescent="0.2">
      <c r="A151" s="88"/>
      <c r="B151" s="88"/>
      <c r="C151" s="88"/>
      <c r="D151" s="88"/>
      <c r="E151" s="88"/>
      <c r="F151" s="88"/>
      <c r="G151" s="55"/>
      <c r="H151" s="126"/>
      <c r="I151" s="312"/>
      <c r="J151" s="313"/>
      <c r="K151" s="313"/>
      <c r="L151" s="314"/>
      <c r="M151" s="55"/>
      <c r="N151" s="55"/>
      <c r="O151" s="127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</row>
    <row r="152" spans="1:1022 1026:2046 2050:3070 3074:4094 4098:5118 5122:6142 6146:7166 7170:8190 8194:9214 9218:10238 10242:11262 11266:12286 12290:13310 13314:14334 14338:15358 15362:16382" s="34" customFormat="1" x14ac:dyDescent="0.25">
      <c r="A152" s="88"/>
      <c r="B152" s="88"/>
      <c r="C152" s="88"/>
      <c r="D152" s="88"/>
      <c r="E152" s="88"/>
      <c r="F152" s="88"/>
      <c r="G152" s="55"/>
      <c r="H152" s="126"/>
      <c r="I152" s="312"/>
      <c r="J152" s="313"/>
      <c r="K152" s="313"/>
      <c r="L152" s="314"/>
      <c r="M152" s="55"/>
      <c r="N152" s="11"/>
      <c r="O152" s="127"/>
      <c r="P152" s="55"/>
      <c r="Q152" s="55"/>
      <c r="R152" s="11"/>
      <c r="S152" s="55"/>
      <c r="T152" s="55"/>
      <c r="U152" s="55"/>
      <c r="V152" s="11"/>
      <c r="W152" s="55"/>
      <c r="X152" s="55"/>
      <c r="Y152" s="55"/>
      <c r="Z152" s="11"/>
      <c r="AA152" s="55"/>
      <c r="AB152" s="55"/>
      <c r="AC152" s="55"/>
      <c r="AD152" s="11"/>
      <c r="AE152" s="55"/>
      <c r="AF152" s="55"/>
      <c r="AG152" s="55"/>
      <c r="AH152" s="11"/>
      <c r="AI152" s="55"/>
      <c r="AJ152" s="55"/>
      <c r="AK152" s="55"/>
      <c r="AL152" s="11"/>
      <c r="AM152" s="55"/>
      <c r="AP152" s="16"/>
      <c r="AT152" s="16"/>
      <c r="AX152" s="16"/>
      <c r="BB152" s="16"/>
      <c r="BF152" s="16"/>
      <c r="BJ152" s="16"/>
      <c r="BN152" s="16"/>
      <c r="BR152" s="16"/>
      <c r="BV152" s="16"/>
      <c r="BZ152" s="16"/>
      <c r="CD152" s="16"/>
      <c r="CH152" s="16"/>
      <c r="CL152" s="16"/>
      <c r="CP152" s="16"/>
      <c r="CT152" s="16"/>
      <c r="CX152" s="16"/>
      <c r="DB152" s="16"/>
      <c r="DF152" s="16"/>
      <c r="DJ152" s="16"/>
      <c r="DN152" s="16"/>
      <c r="DR152" s="16"/>
      <c r="DV152" s="16"/>
      <c r="DZ152" s="16"/>
      <c r="ED152" s="16"/>
      <c r="EH152" s="16"/>
      <c r="EL152" s="16"/>
      <c r="EP152" s="16"/>
      <c r="ET152" s="16"/>
      <c r="EX152" s="16"/>
      <c r="FB152" s="16"/>
      <c r="FF152" s="16"/>
      <c r="FJ152" s="16"/>
      <c r="FN152" s="16"/>
      <c r="FR152" s="16"/>
      <c r="FV152" s="16"/>
      <c r="FZ152" s="16"/>
      <c r="GD152" s="16"/>
      <c r="GH152" s="16"/>
      <c r="GL152" s="16"/>
      <c r="GP152" s="16"/>
      <c r="GT152" s="16"/>
      <c r="GX152" s="16"/>
      <c r="HB152" s="16"/>
      <c r="HF152" s="16"/>
      <c r="HJ152" s="16"/>
      <c r="HN152" s="16"/>
      <c r="HR152" s="16"/>
      <c r="HV152" s="16"/>
      <c r="HZ152" s="16"/>
      <c r="ID152" s="16"/>
      <c r="IH152" s="16"/>
      <c r="IL152" s="16"/>
      <c r="IP152" s="16"/>
      <c r="IT152" s="16"/>
      <c r="IX152" s="16"/>
      <c r="JB152" s="16"/>
      <c r="JF152" s="16"/>
      <c r="JJ152" s="16"/>
      <c r="JN152" s="16"/>
      <c r="JR152" s="16"/>
      <c r="JV152" s="16"/>
      <c r="JZ152" s="16"/>
      <c r="KD152" s="16"/>
      <c r="KH152" s="16"/>
      <c r="KL152" s="16"/>
      <c r="KP152" s="16"/>
      <c r="KT152" s="16"/>
      <c r="KX152" s="16"/>
      <c r="LB152" s="16"/>
      <c r="LF152" s="16"/>
      <c r="LJ152" s="16"/>
      <c r="LN152" s="16"/>
      <c r="LR152" s="16"/>
      <c r="LV152" s="16"/>
      <c r="LZ152" s="16"/>
      <c r="MD152" s="16"/>
      <c r="MH152" s="16"/>
      <c r="ML152" s="16"/>
      <c r="MP152" s="16"/>
      <c r="MT152" s="16"/>
      <c r="MX152" s="16"/>
      <c r="NB152" s="16"/>
      <c r="NF152" s="16"/>
      <c r="NJ152" s="16"/>
      <c r="NN152" s="16"/>
      <c r="NR152" s="16"/>
      <c r="NV152" s="16"/>
      <c r="NZ152" s="16"/>
      <c r="OD152" s="16"/>
      <c r="OH152" s="16"/>
      <c r="OL152" s="16"/>
      <c r="OP152" s="16"/>
      <c r="OT152" s="16"/>
      <c r="OX152" s="16"/>
      <c r="PB152" s="16"/>
      <c r="PF152" s="16"/>
      <c r="PJ152" s="16"/>
      <c r="PN152" s="16"/>
      <c r="PR152" s="16"/>
      <c r="PV152" s="16"/>
      <c r="PZ152" s="16"/>
      <c r="QD152" s="16"/>
      <c r="QH152" s="16"/>
      <c r="QL152" s="16"/>
      <c r="QP152" s="16"/>
      <c r="QT152" s="16"/>
      <c r="QX152" s="16"/>
      <c r="RB152" s="16"/>
      <c r="RF152" s="16"/>
      <c r="RJ152" s="16"/>
      <c r="RN152" s="16"/>
      <c r="RR152" s="16"/>
      <c r="RV152" s="16"/>
      <c r="RZ152" s="16"/>
      <c r="SD152" s="16"/>
      <c r="SH152" s="16"/>
      <c r="SL152" s="16"/>
      <c r="SP152" s="16"/>
      <c r="ST152" s="16"/>
      <c r="SX152" s="16"/>
      <c r="TB152" s="16"/>
      <c r="TF152" s="16"/>
      <c r="TJ152" s="16"/>
      <c r="TN152" s="16"/>
      <c r="TR152" s="16"/>
      <c r="TV152" s="16"/>
      <c r="TZ152" s="16"/>
      <c r="UD152" s="16"/>
      <c r="UH152" s="16"/>
      <c r="UL152" s="16"/>
      <c r="UP152" s="16"/>
      <c r="UT152" s="16"/>
      <c r="UX152" s="16"/>
      <c r="VB152" s="16"/>
      <c r="VF152" s="16"/>
      <c r="VJ152" s="16"/>
      <c r="VN152" s="16"/>
      <c r="VR152" s="16"/>
      <c r="VV152" s="16"/>
      <c r="VZ152" s="16"/>
      <c r="WD152" s="16"/>
      <c r="WH152" s="16"/>
      <c r="WL152" s="16"/>
      <c r="WP152" s="16"/>
      <c r="WT152" s="16"/>
      <c r="WX152" s="16"/>
      <c r="XB152" s="16"/>
      <c r="XF152" s="16"/>
      <c r="XJ152" s="16"/>
      <c r="XN152" s="16"/>
      <c r="XR152" s="16"/>
      <c r="XV152" s="16"/>
      <c r="XZ152" s="16"/>
      <c r="YD152" s="16"/>
      <c r="YH152" s="16"/>
      <c r="YL152" s="16"/>
      <c r="YP152" s="16"/>
      <c r="YT152" s="16"/>
      <c r="YX152" s="16"/>
      <c r="ZB152" s="16"/>
      <c r="ZF152" s="16"/>
      <c r="ZJ152" s="16"/>
      <c r="ZN152" s="16"/>
      <c r="ZR152" s="16"/>
      <c r="ZV152" s="16"/>
      <c r="ZZ152" s="16"/>
      <c r="AAD152" s="16"/>
      <c r="AAH152" s="16"/>
      <c r="AAL152" s="16"/>
      <c r="AAP152" s="16"/>
      <c r="AAT152" s="16"/>
      <c r="AAX152" s="16"/>
      <c r="ABB152" s="16"/>
      <c r="ABF152" s="16"/>
      <c r="ABJ152" s="16"/>
      <c r="ABN152" s="16"/>
      <c r="ABR152" s="16"/>
      <c r="ABV152" s="16"/>
      <c r="ABZ152" s="16"/>
      <c r="ACD152" s="16"/>
      <c r="ACH152" s="16"/>
      <c r="ACL152" s="16"/>
      <c r="ACP152" s="16"/>
      <c r="ACT152" s="16"/>
      <c r="ACX152" s="16"/>
      <c r="ADB152" s="16"/>
      <c r="ADF152" s="16"/>
      <c r="ADJ152" s="16"/>
      <c r="ADN152" s="16"/>
      <c r="ADR152" s="16"/>
      <c r="ADV152" s="16"/>
      <c r="ADZ152" s="16"/>
      <c r="AED152" s="16"/>
      <c r="AEH152" s="16"/>
      <c r="AEL152" s="16"/>
      <c r="AEP152" s="16"/>
      <c r="AET152" s="16"/>
      <c r="AEX152" s="16"/>
      <c r="AFB152" s="16"/>
      <c r="AFF152" s="16"/>
      <c r="AFJ152" s="16"/>
      <c r="AFN152" s="16"/>
      <c r="AFR152" s="16"/>
      <c r="AFV152" s="16"/>
      <c r="AFZ152" s="16"/>
      <c r="AGD152" s="16"/>
      <c r="AGH152" s="16"/>
      <c r="AGL152" s="16"/>
      <c r="AGP152" s="16"/>
      <c r="AGT152" s="16"/>
      <c r="AGX152" s="16"/>
      <c r="AHB152" s="16"/>
      <c r="AHF152" s="16"/>
      <c r="AHJ152" s="16"/>
      <c r="AHN152" s="16"/>
      <c r="AHR152" s="16"/>
      <c r="AHV152" s="16"/>
      <c r="AHZ152" s="16"/>
      <c r="AID152" s="16"/>
      <c r="AIH152" s="16"/>
      <c r="AIL152" s="16"/>
      <c r="AIP152" s="16"/>
      <c r="AIT152" s="16"/>
      <c r="AIX152" s="16"/>
      <c r="AJB152" s="16"/>
      <c r="AJF152" s="16"/>
      <c r="AJJ152" s="16"/>
      <c r="AJN152" s="16"/>
      <c r="AJR152" s="16"/>
      <c r="AJV152" s="16"/>
      <c r="AJZ152" s="16"/>
      <c r="AKD152" s="16"/>
      <c r="AKH152" s="16"/>
      <c r="AKL152" s="16"/>
      <c r="AKP152" s="16"/>
      <c r="AKT152" s="16"/>
      <c r="AKX152" s="16"/>
      <c r="ALB152" s="16"/>
      <c r="ALF152" s="16"/>
      <c r="ALJ152" s="16"/>
      <c r="ALN152" s="16"/>
      <c r="ALR152" s="16"/>
      <c r="ALV152" s="16"/>
      <c r="ALZ152" s="16"/>
      <c r="AMD152" s="16"/>
      <c r="AMH152" s="16"/>
      <c r="AML152" s="16"/>
      <c r="AMP152" s="16"/>
      <c r="AMT152" s="16"/>
      <c r="AMX152" s="16"/>
      <c r="ANB152" s="16"/>
      <c r="ANF152" s="16"/>
      <c r="ANJ152" s="16"/>
      <c r="ANN152" s="16"/>
      <c r="ANR152" s="16"/>
      <c r="ANV152" s="16"/>
      <c r="ANZ152" s="16"/>
      <c r="AOD152" s="16"/>
      <c r="AOH152" s="16"/>
      <c r="AOL152" s="16"/>
      <c r="AOP152" s="16"/>
      <c r="AOT152" s="16"/>
      <c r="AOX152" s="16"/>
      <c r="APB152" s="16"/>
      <c r="APF152" s="16"/>
      <c r="APJ152" s="16"/>
      <c r="APN152" s="16"/>
      <c r="APR152" s="16"/>
      <c r="APV152" s="16"/>
      <c r="APZ152" s="16"/>
      <c r="AQD152" s="16"/>
      <c r="AQH152" s="16"/>
      <c r="AQL152" s="16"/>
      <c r="AQP152" s="16"/>
      <c r="AQT152" s="16"/>
      <c r="AQX152" s="16"/>
      <c r="ARB152" s="16"/>
      <c r="ARF152" s="16"/>
      <c r="ARJ152" s="16"/>
      <c r="ARN152" s="16"/>
      <c r="ARR152" s="16"/>
      <c r="ARV152" s="16"/>
      <c r="ARZ152" s="16"/>
      <c r="ASD152" s="16"/>
      <c r="ASH152" s="16"/>
      <c r="ASL152" s="16"/>
      <c r="ASP152" s="16"/>
      <c r="AST152" s="16"/>
      <c r="ASX152" s="16"/>
      <c r="ATB152" s="16"/>
      <c r="ATF152" s="16"/>
      <c r="ATJ152" s="16"/>
      <c r="ATN152" s="16"/>
      <c r="ATR152" s="16"/>
      <c r="ATV152" s="16"/>
      <c r="ATZ152" s="16"/>
      <c r="AUD152" s="16"/>
      <c r="AUH152" s="16"/>
      <c r="AUL152" s="16"/>
      <c r="AUP152" s="16"/>
      <c r="AUT152" s="16"/>
      <c r="AUX152" s="16"/>
      <c r="AVB152" s="16"/>
      <c r="AVF152" s="16"/>
      <c r="AVJ152" s="16"/>
      <c r="AVN152" s="16"/>
      <c r="AVR152" s="16"/>
      <c r="AVV152" s="16"/>
      <c r="AVZ152" s="16"/>
      <c r="AWD152" s="16"/>
      <c r="AWH152" s="16"/>
      <c r="AWL152" s="16"/>
      <c r="AWP152" s="16"/>
      <c r="AWT152" s="16"/>
      <c r="AWX152" s="16"/>
      <c r="AXB152" s="16"/>
      <c r="AXF152" s="16"/>
      <c r="AXJ152" s="16"/>
      <c r="AXN152" s="16"/>
      <c r="AXR152" s="16"/>
      <c r="AXV152" s="16"/>
      <c r="AXZ152" s="16"/>
      <c r="AYD152" s="16"/>
      <c r="AYH152" s="16"/>
      <c r="AYL152" s="16"/>
      <c r="AYP152" s="16"/>
      <c r="AYT152" s="16"/>
      <c r="AYX152" s="16"/>
      <c r="AZB152" s="16"/>
      <c r="AZF152" s="16"/>
      <c r="AZJ152" s="16"/>
      <c r="AZN152" s="16"/>
      <c r="AZR152" s="16"/>
      <c r="AZV152" s="16"/>
      <c r="AZZ152" s="16"/>
      <c r="BAD152" s="16"/>
      <c r="BAH152" s="16"/>
      <c r="BAL152" s="16"/>
      <c r="BAP152" s="16"/>
      <c r="BAT152" s="16"/>
      <c r="BAX152" s="16"/>
      <c r="BBB152" s="16"/>
      <c r="BBF152" s="16"/>
      <c r="BBJ152" s="16"/>
      <c r="BBN152" s="16"/>
      <c r="BBR152" s="16"/>
      <c r="BBV152" s="16"/>
      <c r="BBZ152" s="16"/>
      <c r="BCD152" s="16"/>
      <c r="BCH152" s="16"/>
      <c r="BCL152" s="16"/>
      <c r="BCP152" s="16"/>
      <c r="BCT152" s="16"/>
      <c r="BCX152" s="16"/>
      <c r="BDB152" s="16"/>
      <c r="BDF152" s="16"/>
      <c r="BDJ152" s="16"/>
      <c r="BDN152" s="16"/>
      <c r="BDR152" s="16"/>
      <c r="BDV152" s="16"/>
      <c r="BDZ152" s="16"/>
      <c r="BED152" s="16"/>
      <c r="BEH152" s="16"/>
      <c r="BEL152" s="16"/>
      <c r="BEP152" s="16"/>
      <c r="BET152" s="16"/>
      <c r="BEX152" s="16"/>
      <c r="BFB152" s="16"/>
      <c r="BFF152" s="16"/>
      <c r="BFJ152" s="16"/>
      <c r="BFN152" s="16"/>
      <c r="BFR152" s="16"/>
      <c r="BFV152" s="16"/>
      <c r="BFZ152" s="16"/>
      <c r="BGD152" s="16"/>
      <c r="BGH152" s="16"/>
      <c r="BGL152" s="16"/>
      <c r="BGP152" s="16"/>
      <c r="BGT152" s="16"/>
      <c r="BGX152" s="16"/>
      <c r="BHB152" s="16"/>
      <c r="BHF152" s="16"/>
      <c r="BHJ152" s="16"/>
      <c r="BHN152" s="16"/>
      <c r="BHR152" s="16"/>
      <c r="BHV152" s="16"/>
      <c r="BHZ152" s="16"/>
      <c r="BID152" s="16"/>
      <c r="BIH152" s="16"/>
      <c r="BIL152" s="16"/>
      <c r="BIP152" s="16"/>
      <c r="BIT152" s="16"/>
      <c r="BIX152" s="16"/>
      <c r="BJB152" s="16"/>
      <c r="BJF152" s="16"/>
      <c r="BJJ152" s="16"/>
      <c r="BJN152" s="16"/>
      <c r="BJR152" s="16"/>
      <c r="BJV152" s="16"/>
      <c r="BJZ152" s="16"/>
      <c r="BKD152" s="16"/>
      <c r="BKH152" s="16"/>
      <c r="BKL152" s="16"/>
      <c r="BKP152" s="16"/>
      <c r="BKT152" s="16"/>
      <c r="BKX152" s="16"/>
      <c r="BLB152" s="16"/>
      <c r="BLF152" s="16"/>
      <c r="BLJ152" s="16"/>
      <c r="BLN152" s="16"/>
      <c r="BLR152" s="16"/>
      <c r="BLV152" s="16"/>
      <c r="BLZ152" s="16"/>
      <c r="BMD152" s="16"/>
      <c r="BMH152" s="16"/>
      <c r="BML152" s="16"/>
      <c r="BMP152" s="16"/>
      <c r="BMT152" s="16"/>
      <c r="BMX152" s="16"/>
      <c r="BNB152" s="16"/>
      <c r="BNF152" s="16"/>
      <c r="BNJ152" s="16"/>
      <c r="BNN152" s="16"/>
      <c r="BNR152" s="16"/>
      <c r="BNV152" s="16"/>
      <c r="BNZ152" s="16"/>
      <c r="BOD152" s="16"/>
      <c r="BOH152" s="16"/>
      <c r="BOL152" s="16"/>
      <c r="BOP152" s="16"/>
      <c r="BOT152" s="16"/>
      <c r="BOX152" s="16"/>
      <c r="BPB152" s="16"/>
      <c r="BPF152" s="16"/>
      <c r="BPJ152" s="16"/>
      <c r="BPN152" s="16"/>
      <c r="BPR152" s="16"/>
      <c r="BPV152" s="16"/>
      <c r="BPZ152" s="16"/>
      <c r="BQD152" s="16"/>
      <c r="BQH152" s="16"/>
      <c r="BQL152" s="16"/>
      <c r="BQP152" s="16"/>
      <c r="BQT152" s="16"/>
      <c r="BQX152" s="16"/>
      <c r="BRB152" s="16"/>
      <c r="BRF152" s="16"/>
      <c r="BRJ152" s="16"/>
      <c r="BRN152" s="16"/>
      <c r="BRR152" s="16"/>
      <c r="BRV152" s="16"/>
      <c r="BRZ152" s="16"/>
      <c r="BSD152" s="16"/>
      <c r="BSH152" s="16"/>
      <c r="BSL152" s="16"/>
      <c r="BSP152" s="16"/>
      <c r="BST152" s="16"/>
      <c r="BSX152" s="16"/>
      <c r="BTB152" s="16"/>
      <c r="BTF152" s="16"/>
      <c r="BTJ152" s="16"/>
      <c r="BTN152" s="16"/>
      <c r="BTR152" s="16"/>
      <c r="BTV152" s="16"/>
      <c r="BTZ152" s="16"/>
      <c r="BUD152" s="16"/>
      <c r="BUH152" s="16"/>
      <c r="BUL152" s="16"/>
      <c r="BUP152" s="16"/>
      <c r="BUT152" s="16"/>
      <c r="BUX152" s="16"/>
      <c r="BVB152" s="16"/>
      <c r="BVF152" s="16"/>
      <c r="BVJ152" s="16"/>
      <c r="BVN152" s="16"/>
      <c r="BVR152" s="16"/>
      <c r="BVV152" s="16"/>
      <c r="BVZ152" s="16"/>
      <c r="BWD152" s="16"/>
      <c r="BWH152" s="16"/>
      <c r="BWL152" s="16"/>
      <c r="BWP152" s="16"/>
      <c r="BWT152" s="16"/>
      <c r="BWX152" s="16"/>
      <c r="BXB152" s="16"/>
      <c r="BXF152" s="16"/>
      <c r="BXJ152" s="16"/>
      <c r="BXN152" s="16"/>
      <c r="BXR152" s="16"/>
      <c r="BXV152" s="16"/>
      <c r="BXZ152" s="16"/>
      <c r="BYD152" s="16"/>
      <c r="BYH152" s="16"/>
      <c r="BYL152" s="16"/>
      <c r="BYP152" s="16"/>
      <c r="BYT152" s="16"/>
      <c r="BYX152" s="16"/>
      <c r="BZB152" s="16"/>
      <c r="BZF152" s="16"/>
      <c r="BZJ152" s="16"/>
      <c r="BZN152" s="16"/>
      <c r="BZR152" s="16"/>
      <c r="BZV152" s="16"/>
      <c r="BZZ152" s="16"/>
      <c r="CAD152" s="16"/>
      <c r="CAH152" s="16"/>
      <c r="CAL152" s="16"/>
      <c r="CAP152" s="16"/>
      <c r="CAT152" s="16"/>
      <c r="CAX152" s="16"/>
      <c r="CBB152" s="16"/>
      <c r="CBF152" s="16"/>
      <c r="CBJ152" s="16"/>
      <c r="CBN152" s="16"/>
      <c r="CBR152" s="16"/>
      <c r="CBV152" s="16"/>
      <c r="CBZ152" s="16"/>
      <c r="CCD152" s="16"/>
      <c r="CCH152" s="16"/>
      <c r="CCL152" s="16"/>
      <c r="CCP152" s="16"/>
      <c r="CCT152" s="16"/>
      <c r="CCX152" s="16"/>
      <c r="CDB152" s="16"/>
      <c r="CDF152" s="16"/>
      <c r="CDJ152" s="16"/>
      <c r="CDN152" s="16"/>
      <c r="CDR152" s="16"/>
      <c r="CDV152" s="16"/>
      <c r="CDZ152" s="16"/>
      <c r="CED152" s="16"/>
      <c r="CEH152" s="16"/>
      <c r="CEL152" s="16"/>
      <c r="CEP152" s="16"/>
      <c r="CET152" s="16"/>
      <c r="CEX152" s="16"/>
      <c r="CFB152" s="16"/>
      <c r="CFF152" s="16"/>
      <c r="CFJ152" s="16"/>
      <c r="CFN152" s="16"/>
      <c r="CFR152" s="16"/>
      <c r="CFV152" s="16"/>
      <c r="CFZ152" s="16"/>
      <c r="CGD152" s="16"/>
      <c r="CGH152" s="16"/>
      <c r="CGL152" s="16"/>
      <c r="CGP152" s="16"/>
      <c r="CGT152" s="16"/>
      <c r="CGX152" s="16"/>
      <c r="CHB152" s="16"/>
      <c r="CHF152" s="16"/>
      <c r="CHJ152" s="16"/>
      <c r="CHN152" s="16"/>
      <c r="CHR152" s="16"/>
      <c r="CHV152" s="16"/>
      <c r="CHZ152" s="16"/>
      <c r="CID152" s="16"/>
      <c r="CIH152" s="16"/>
      <c r="CIL152" s="16"/>
      <c r="CIP152" s="16"/>
      <c r="CIT152" s="16"/>
      <c r="CIX152" s="16"/>
      <c r="CJB152" s="16"/>
      <c r="CJF152" s="16"/>
      <c r="CJJ152" s="16"/>
      <c r="CJN152" s="16"/>
      <c r="CJR152" s="16"/>
      <c r="CJV152" s="16"/>
      <c r="CJZ152" s="16"/>
      <c r="CKD152" s="16"/>
      <c r="CKH152" s="16"/>
      <c r="CKL152" s="16"/>
      <c r="CKP152" s="16"/>
      <c r="CKT152" s="16"/>
      <c r="CKX152" s="16"/>
      <c r="CLB152" s="16"/>
      <c r="CLF152" s="16"/>
      <c r="CLJ152" s="16"/>
      <c r="CLN152" s="16"/>
      <c r="CLR152" s="16"/>
      <c r="CLV152" s="16"/>
      <c r="CLZ152" s="16"/>
      <c r="CMD152" s="16"/>
      <c r="CMH152" s="16"/>
      <c r="CML152" s="16"/>
      <c r="CMP152" s="16"/>
      <c r="CMT152" s="16"/>
      <c r="CMX152" s="16"/>
      <c r="CNB152" s="16"/>
      <c r="CNF152" s="16"/>
      <c r="CNJ152" s="16"/>
      <c r="CNN152" s="16"/>
      <c r="CNR152" s="16"/>
      <c r="CNV152" s="16"/>
      <c r="CNZ152" s="16"/>
      <c r="COD152" s="16"/>
      <c r="COH152" s="16"/>
      <c r="COL152" s="16"/>
      <c r="COP152" s="16"/>
      <c r="COT152" s="16"/>
      <c r="COX152" s="16"/>
      <c r="CPB152" s="16"/>
      <c r="CPF152" s="16"/>
      <c r="CPJ152" s="16"/>
      <c r="CPN152" s="16"/>
      <c r="CPR152" s="16"/>
      <c r="CPV152" s="16"/>
      <c r="CPZ152" s="16"/>
      <c r="CQD152" s="16"/>
      <c r="CQH152" s="16"/>
      <c r="CQL152" s="16"/>
      <c r="CQP152" s="16"/>
      <c r="CQT152" s="16"/>
      <c r="CQX152" s="16"/>
      <c r="CRB152" s="16"/>
      <c r="CRF152" s="16"/>
      <c r="CRJ152" s="16"/>
      <c r="CRN152" s="16"/>
      <c r="CRR152" s="16"/>
      <c r="CRV152" s="16"/>
      <c r="CRZ152" s="16"/>
      <c r="CSD152" s="16"/>
      <c r="CSH152" s="16"/>
      <c r="CSL152" s="16"/>
      <c r="CSP152" s="16"/>
      <c r="CST152" s="16"/>
      <c r="CSX152" s="16"/>
      <c r="CTB152" s="16"/>
      <c r="CTF152" s="16"/>
      <c r="CTJ152" s="16"/>
      <c r="CTN152" s="16"/>
      <c r="CTR152" s="16"/>
      <c r="CTV152" s="16"/>
      <c r="CTZ152" s="16"/>
      <c r="CUD152" s="16"/>
      <c r="CUH152" s="16"/>
      <c r="CUL152" s="16"/>
      <c r="CUP152" s="16"/>
      <c r="CUT152" s="16"/>
      <c r="CUX152" s="16"/>
      <c r="CVB152" s="16"/>
      <c r="CVF152" s="16"/>
      <c r="CVJ152" s="16"/>
      <c r="CVN152" s="16"/>
      <c r="CVR152" s="16"/>
      <c r="CVV152" s="16"/>
      <c r="CVZ152" s="16"/>
      <c r="CWD152" s="16"/>
      <c r="CWH152" s="16"/>
      <c r="CWL152" s="16"/>
      <c r="CWP152" s="16"/>
      <c r="CWT152" s="16"/>
      <c r="CWX152" s="16"/>
      <c r="CXB152" s="16"/>
      <c r="CXF152" s="16"/>
      <c r="CXJ152" s="16"/>
      <c r="CXN152" s="16"/>
      <c r="CXR152" s="16"/>
      <c r="CXV152" s="16"/>
      <c r="CXZ152" s="16"/>
      <c r="CYD152" s="16"/>
      <c r="CYH152" s="16"/>
      <c r="CYL152" s="16"/>
      <c r="CYP152" s="16"/>
      <c r="CYT152" s="16"/>
      <c r="CYX152" s="16"/>
      <c r="CZB152" s="16"/>
      <c r="CZF152" s="16"/>
      <c r="CZJ152" s="16"/>
      <c r="CZN152" s="16"/>
      <c r="CZR152" s="16"/>
      <c r="CZV152" s="16"/>
      <c r="CZZ152" s="16"/>
      <c r="DAD152" s="16"/>
      <c r="DAH152" s="16"/>
      <c r="DAL152" s="16"/>
      <c r="DAP152" s="16"/>
      <c r="DAT152" s="16"/>
      <c r="DAX152" s="16"/>
      <c r="DBB152" s="16"/>
      <c r="DBF152" s="16"/>
      <c r="DBJ152" s="16"/>
      <c r="DBN152" s="16"/>
      <c r="DBR152" s="16"/>
      <c r="DBV152" s="16"/>
      <c r="DBZ152" s="16"/>
      <c r="DCD152" s="16"/>
      <c r="DCH152" s="16"/>
      <c r="DCL152" s="16"/>
      <c r="DCP152" s="16"/>
      <c r="DCT152" s="16"/>
      <c r="DCX152" s="16"/>
      <c r="DDB152" s="16"/>
      <c r="DDF152" s="16"/>
      <c r="DDJ152" s="16"/>
      <c r="DDN152" s="16"/>
      <c r="DDR152" s="16"/>
      <c r="DDV152" s="16"/>
      <c r="DDZ152" s="16"/>
      <c r="DED152" s="16"/>
      <c r="DEH152" s="16"/>
      <c r="DEL152" s="16"/>
      <c r="DEP152" s="16"/>
      <c r="DET152" s="16"/>
      <c r="DEX152" s="16"/>
      <c r="DFB152" s="16"/>
      <c r="DFF152" s="16"/>
      <c r="DFJ152" s="16"/>
      <c r="DFN152" s="16"/>
      <c r="DFR152" s="16"/>
      <c r="DFV152" s="16"/>
      <c r="DFZ152" s="16"/>
      <c r="DGD152" s="16"/>
      <c r="DGH152" s="16"/>
      <c r="DGL152" s="16"/>
      <c r="DGP152" s="16"/>
      <c r="DGT152" s="16"/>
      <c r="DGX152" s="16"/>
      <c r="DHB152" s="16"/>
      <c r="DHF152" s="16"/>
      <c r="DHJ152" s="16"/>
      <c r="DHN152" s="16"/>
      <c r="DHR152" s="16"/>
      <c r="DHV152" s="16"/>
      <c r="DHZ152" s="16"/>
      <c r="DID152" s="16"/>
      <c r="DIH152" s="16"/>
      <c r="DIL152" s="16"/>
      <c r="DIP152" s="16"/>
      <c r="DIT152" s="16"/>
      <c r="DIX152" s="16"/>
      <c r="DJB152" s="16"/>
      <c r="DJF152" s="16"/>
      <c r="DJJ152" s="16"/>
      <c r="DJN152" s="16"/>
      <c r="DJR152" s="16"/>
      <c r="DJV152" s="16"/>
      <c r="DJZ152" s="16"/>
      <c r="DKD152" s="16"/>
      <c r="DKH152" s="16"/>
      <c r="DKL152" s="16"/>
      <c r="DKP152" s="16"/>
      <c r="DKT152" s="16"/>
      <c r="DKX152" s="16"/>
      <c r="DLB152" s="16"/>
      <c r="DLF152" s="16"/>
      <c r="DLJ152" s="16"/>
      <c r="DLN152" s="16"/>
      <c r="DLR152" s="16"/>
      <c r="DLV152" s="16"/>
      <c r="DLZ152" s="16"/>
      <c r="DMD152" s="16"/>
      <c r="DMH152" s="16"/>
      <c r="DML152" s="16"/>
      <c r="DMP152" s="16"/>
      <c r="DMT152" s="16"/>
      <c r="DMX152" s="16"/>
      <c r="DNB152" s="16"/>
      <c r="DNF152" s="16"/>
      <c r="DNJ152" s="16"/>
      <c r="DNN152" s="16"/>
      <c r="DNR152" s="16"/>
      <c r="DNV152" s="16"/>
      <c r="DNZ152" s="16"/>
      <c r="DOD152" s="16"/>
      <c r="DOH152" s="16"/>
      <c r="DOL152" s="16"/>
      <c r="DOP152" s="16"/>
      <c r="DOT152" s="16"/>
      <c r="DOX152" s="16"/>
      <c r="DPB152" s="16"/>
      <c r="DPF152" s="16"/>
      <c r="DPJ152" s="16"/>
      <c r="DPN152" s="16"/>
      <c r="DPR152" s="16"/>
      <c r="DPV152" s="16"/>
      <c r="DPZ152" s="16"/>
      <c r="DQD152" s="16"/>
      <c r="DQH152" s="16"/>
      <c r="DQL152" s="16"/>
      <c r="DQP152" s="16"/>
      <c r="DQT152" s="16"/>
      <c r="DQX152" s="16"/>
      <c r="DRB152" s="16"/>
      <c r="DRF152" s="16"/>
      <c r="DRJ152" s="16"/>
      <c r="DRN152" s="16"/>
      <c r="DRR152" s="16"/>
      <c r="DRV152" s="16"/>
      <c r="DRZ152" s="16"/>
      <c r="DSD152" s="16"/>
      <c r="DSH152" s="16"/>
      <c r="DSL152" s="16"/>
      <c r="DSP152" s="16"/>
      <c r="DST152" s="16"/>
      <c r="DSX152" s="16"/>
      <c r="DTB152" s="16"/>
      <c r="DTF152" s="16"/>
      <c r="DTJ152" s="16"/>
      <c r="DTN152" s="16"/>
      <c r="DTR152" s="16"/>
      <c r="DTV152" s="16"/>
      <c r="DTZ152" s="16"/>
      <c r="DUD152" s="16"/>
      <c r="DUH152" s="16"/>
      <c r="DUL152" s="16"/>
      <c r="DUP152" s="16"/>
      <c r="DUT152" s="16"/>
      <c r="DUX152" s="16"/>
      <c r="DVB152" s="16"/>
      <c r="DVF152" s="16"/>
      <c r="DVJ152" s="16"/>
      <c r="DVN152" s="16"/>
      <c r="DVR152" s="16"/>
      <c r="DVV152" s="16"/>
      <c r="DVZ152" s="16"/>
      <c r="DWD152" s="16"/>
      <c r="DWH152" s="16"/>
      <c r="DWL152" s="16"/>
      <c r="DWP152" s="16"/>
      <c r="DWT152" s="16"/>
      <c r="DWX152" s="16"/>
      <c r="DXB152" s="16"/>
      <c r="DXF152" s="16"/>
      <c r="DXJ152" s="16"/>
      <c r="DXN152" s="16"/>
      <c r="DXR152" s="16"/>
      <c r="DXV152" s="16"/>
      <c r="DXZ152" s="16"/>
      <c r="DYD152" s="16"/>
      <c r="DYH152" s="16"/>
      <c r="DYL152" s="16"/>
      <c r="DYP152" s="16"/>
      <c r="DYT152" s="16"/>
      <c r="DYX152" s="16"/>
      <c r="DZB152" s="16"/>
      <c r="DZF152" s="16"/>
      <c r="DZJ152" s="16"/>
      <c r="DZN152" s="16"/>
      <c r="DZR152" s="16"/>
      <c r="DZV152" s="16"/>
      <c r="DZZ152" s="16"/>
      <c r="EAD152" s="16"/>
      <c r="EAH152" s="16"/>
      <c r="EAL152" s="16"/>
      <c r="EAP152" s="16"/>
      <c r="EAT152" s="16"/>
      <c r="EAX152" s="16"/>
      <c r="EBB152" s="16"/>
      <c r="EBF152" s="16"/>
      <c r="EBJ152" s="16"/>
      <c r="EBN152" s="16"/>
      <c r="EBR152" s="16"/>
      <c r="EBV152" s="16"/>
      <c r="EBZ152" s="16"/>
      <c r="ECD152" s="16"/>
      <c r="ECH152" s="16"/>
      <c r="ECL152" s="16"/>
      <c r="ECP152" s="16"/>
      <c r="ECT152" s="16"/>
      <c r="ECX152" s="16"/>
      <c r="EDB152" s="16"/>
      <c r="EDF152" s="16"/>
      <c r="EDJ152" s="16"/>
      <c r="EDN152" s="16"/>
      <c r="EDR152" s="16"/>
      <c r="EDV152" s="16"/>
      <c r="EDZ152" s="16"/>
      <c r="EED152" s="16"/>
      <c r="EEH152" s="16"/>
      <c r="EEL152" s="16"/>
      <c r="EEP152" s="16"/>
      <c r="EET152" s="16"/>
      <c r="EEX152" s="16"/>
      <c r="EFB152" s="16"/>
      <c r="EFF152" s="16"/>
      <c r="EFJ152" s="16"/>
      <c r="EFN152" s="16"/>
      <c r="EFR152" s="16"/>
      <c r="EFV152" s="16"/>
      <c r="EFZ152" s="16"/>
      <c r="EGD152" s="16"/>
      <c r="EGH152" s="16"/>
      <c r="EGL152" s="16"/>
      <c r="EGP152" s="16"/>
      <c r="EGT152" s="16"/>
      <c r="EGX152" s="16"/>
      <c r="EHB152" s="16"/>
      <c r="EHF152" s="16"/>
      <c r="EHJ152" s="16"/>
      <c r="EHN152" s="16"/>
      <c r="EHR152" s="16"/>
      <c r="EHV152" s="16"/>
      <c r="EHZ152" s="16"/>
      <c r="EID152" s="16"/>
      <c r="EIH152" s="16"/>
      <c r="EIL152" s="16"/>
      <c r="EIP152" s="16"/>
      <c r="EIT152" s="16"/>
      <c r="EIX152" s="16"/>
      <c r="EJB152" s="16"/>
      <c r="EJF152" s="16"/>
      <c r="EJJ152" s="16"/>
      <c r="EJN152" s="16"/>
      <c r="EJR152" s="16"/>
      <c r="EJV152" s="16"/>
      <c r="EJZ152" s="16"/>
      <c r="EKD152" s="16"/>
      <c r="EKH152" s="16"/>
      <c r="EKL152" s="16"/>
      <c r="EKP152" s="16"/>
      <c r="EKT152" s="16"/>
      <c r="EKX152" s="16"/>
      <c r="ELB152" s="16"/>
      <c r="ELF152" s="16"/>
      <c r="ELJ152" s="16"/>
      <c r="ELN152" s="16"/>
      <c r="ELR152" s="16"/>
      <c r="ELV152" s="16"/>
      <c r="ELZ152" s="16"/>
      <c r="EMD152" s="16"/>
      <c r="EMH152" s="16"/>
      <c r="EML152" s="16"/>
      <c r="EMP152" s="16"/>
      <c r="EMT152" s="16"/>
      <c r="EMX152" s="16"/>
      <c r="ENB152" s="16"/>
      <c r="ENF152" s="16"/>
      <c r="ENJ152" s="16"/>
      <c r="ENN152" s="16"/>
      <c r="ENR152" s="16"/>
      <c r="ENV152" s="16"/>
      <c r="ENZ152" s="16"/>
      <c r="EOD152" s="16"/>
      <c r="EOH152" s="16"/>
      <c r="EOL152" s="16"/>
      <c r="EOP152" s="16"/>
      <c r="EOT152" s="16"/>
      <c r="EOX152" s="16"/>
      <c r="EPB152" s="16"/>
      <c r="EPF152" s="16"/>
      <c r="EPJ152" s="16"/>
      <c r="EPN152" s="16"/>
      <c r="EPR152" s="16"/>
      <c r="EPV152" s="16"/>
      <c r="EPZ152" s="16"/>
      <c r="EQD152" s="16"/>
      <c r="EQH152" s="16"/>
      <c r="EQL152" s="16"/>
      <c r="EQP152" s="16"/>
      <c r="EQT152" s="16"/>
      <c r="EQX152" s="16"/>
      <c r="ERB152" s="16"/>
      <c r="ERF152" s="16"/>
      <c r="ERJ152" s="16"/>
      <c r="ERN152" s="16"/>
      <c r="ERR152" s="16"/>
      <c r="ERV152" s="16"/>
      <c r="ERZ152" s="16"/>
      <c r="ESD152" s="16"/>
      <c r="ESH152" s="16"/>
      <c r="ESL152" s="16"/>
      <c r="ESP152" s="16"/>
      <c r="EST152" s="16"/>
      <c r="ESX152" s="16"/>
      <c r="ETB152" s="16"/>
      <c r="ETF152" s="16"/>
      <c r="ETJ152" s="16"/>
      <c r="ETN152" s="16"/>
      <c r="ETR152" s="16"/>
      <c r="ETV152" s="16"/>
      <c r="ETZ152" s="16"/>
      <c r="EUD152" s="16"/>
      <c r="EUH152" s="16"/>
      <c r="EUL152" s="16"/>
      <c r="EUP152" s="16"/>
      <c r="EUT152" s="16"/>
      <c r="EUX152" s="16"/>
      <c r="EVB152" s="16"/>
      <c r="EVF152" s="16"/>
      <c r="EVJ152" s="16"/>
      <c r="EVN152" s="16"/>
      <c r="EVR152" s="16"/>
      <c r="EVV152" s="16"/>
      <c r="EVZ152" s="16"/>
      <c r="EWD152" s="16"/>
      <c r="EWH152" s="16"/>
      <c r="EWL152" s="16"/>
      <c r="EWP152" s="16"/>
      <c r="EWT152" s="16"/>
      <c r="EWX152" s="16"/>
      <c r="EXB152" s="16"/>
      <c r="EXF152" s="16"/>
      <c r="EXJ152" s="16"/>
      <c r="EXN152" s="16"/>
      <c r="EXR152" s="16"/>
      <c r="EXV152" s="16"/>
      <c r="EXZ152" s="16"/>
      <c r="EYD152" s="16"/>
      <c r="EYH152" s="16"/>
      <c r="EYL152" s="16"/>
      <c r="EYP152" s="16"/>
      <c r="EYT152" s="16"/>
      <c r="EYX152" s="16"/>
      <c r="EZB152" s="16"/>
      <c r="EZF152" s="16"/>
      <c r="EZJ152" s="16"/>
      <c r="EZN152" s="16"/>
      <c r="EZR152" s="16"/>
      <c r="EZV152" s="16"/>
      <c r="EZZ152" s="16"/>
      <c r="FAD152" s="16"/>
      <c r="FAH152" s="16"/>
      <c r="FAL152" s="16"/>
      <c r="FAP152" s="16"/>
      <c r="FAT152" s="16"/>
      <c r="FAX152" s="16"/>
      <c r="FBB152" s="16"/>
      <c r="FBF152" s="16"/>
      <c r="FBJ152" s="16"/>
      <c r="FBN152" s="16"/>
      <c r="FBR152" s="16"/>
      <c r="FBV152" s="16"/>
      <c r="FBZ152" s="16"/>
      <c r="FCD152" s="16"/>
      <c r="FCH152" s="16"/>
      <c r="FCL152" s="16"/>
      <c r="FCP152" s="16"/>
      <c r="FCT152" s="16"/>
      <c r="FCX152" s="16"/>
      <c r="FDB152" s="16"/>
      <c r="FDF152" s="16"/>
      <c r="FDJ152" s="16"/>
      <c r="FDN152" s="16"/>
      <c r="FDR152" s="16"/>
      <c r="FDV152" s="16"/>
      <c r="FDZ152" s="16"/>
      <c r="FED152" s="16"/>
      <c r="FEH152" s="16"/>
      <c r="FEL152" s="16"/>
      <c r="FEP152" s="16"/>
      <c r="FET152" s="16"/>
      <c r="FEX152" s="16"/>
      <c r="FFB152" s="16"/>
      <c r="FFF152" s="16"/>
      <c r="FFJ152" s="16"/>
      <c r="FFN152" s="16"/>
      <c r="FFR152" s="16"/>
      <c r="FFV152" s="16"/>
      <c r="FFZ152" s="16"/>
      <c r="FGD152" s="16"/>
      <c r="FGH152" s="16"/>
      <c r="FGL152" s="16"/>
      <c r="FGP152" s="16"/>
      <c r="FGT152" s="16"/>
      <c r="FGX152" s="16"/>
      <c r="FHB152" s="16"/>
      <c r="FHF152" s="16"/>
      <c r="FHJ152" s="16"/>
      <c r="FHN152" s="16"/>
      <c r="FHR152" s="16"/>
      <c r="FHV152" s="16"/>
      <c r="FHZ152" s="16"/>
      <c r="FID152" s="16"/>
      <c r="FIH152" s="16"/>
      <c r="FIL152" s="16"/>
      <c r="FIP152" s="16"/>
      <c r="FIT152" s="16"/>
      <c r="FIX152" s="16"/>
      <c r="FJB152" s="16"/>
      <c r="FJF152" s="16"/>
      <c r="FJJ152" s="16"/>
      <c r="FJN152" s="16"/>
      <c r="FJR152" s="16"/>
      <c r="FJV152" s="16"/>
      <c r="FJZ152" s="16"/>
      <c r="FKD152" s="16"/>
      <c r="FKH152" s="16"/>
      <c r="FKL152" s="16"/>
      <c r="FKP152" s="16"/>
      <c r="FKT152" s="16"/>
      <c r="FKX152" s="16"/>
      <c r="FLB152" s="16"/>
      <c r="FLF152" s="16"/>
      <c r="FLJ152" s="16"/>
      <c r="FLN152" s="16"/>
      <c r="FLR152" s="16"/>
      <c r="FLV152" s="16"/>
      <c r="FLZ152" s="16"/>
      <c r="FMD152" s="16"/>
      <c r="FMH152" s="16"/>
      <c r="FML152" s="16"/>
      <c r="FMP152" s="16"/>
      <c r="FMT152" s="16"/>
      <c r="FMX152" s="16"/>
      <c r="FNB152" s="16"/>
      <c r="FNF152" s="16"/>
      <c r="FNJ152" s="16"/>
      <c r="FNN152" s="16"/>
      <c r="FNR152" s="16"/>
      <c r="FNV152" s="16"/>
      <c r="FNZ152" s="16"/>
      <c r="FOD152" s="16"/>
      <c r="FOH152" s="16"/>
      <c r="FOL152" s="16"/>
      <c r="FOP152" s="16"/>
      <c r="FOT152" s="16"/>
      <c r="FOX152" s="16"/>
      <c r="FPB152" s="16"/>
      <c r="FPF152" s="16"/>
      <c r="FPJ152" s="16"/>
      <c r="FPN152" s="16"/>
      <c r="FPR152" s="16"/>
      <c r="FPV152" s="16"/>
      <c r="FPZ152" s="16"/>
      <c r="FQD152" s="16"/>
      <c r="FQH152" s="16"/>
      <c r="FQL152" s="16"/>
      <c r="FQP152" s="16"/>
      <c r="FQT152" s="16"/>
      <c r="FQX152" s="16"/>
      <c r="FRB152" s="16"/>
      <c r="FRF152" s="16"/>
      <c r="FRJ152" s="16"/>
      <c r="FRN152" s="16"/>
      <c r="FRR152" s="16"/>
      <c r="FRV152" s="16"/>
      <c r="FRZ152" s="16"/>
      <c r="FSD152" s="16"/>
      <c r="FSH152" s="16"/>
      <c r="FSL152" s="16"/>
      <c r="FSP152" s="16"/>
      <c r="FST152" s="16"/>
      <c r="FSX152" s="16"/>
      <c r="FTB152" s="16"/>
      <c r="FTF152" s="16"/>
      <c r="FTJ152" s="16"/>
      <c r="FTN152" s="16"/>
      <c r="FTR152" s="16"/>
      <c r="FTV152" s="16"/>
      <c r="FTZ152" s="16"/>
      <c r="FUD152" s="16"/>
      <c r="FUH152" s="16"/>
      <c r="FUL152" s="16"/>
      <c r="FUP152" s="16"/>
      <c r="FUT152" s="16"/>
      <c r="FUX152" s="16"/>
      <c r="FVB152" s="16"/>
      <c r="FVF152" s="16"/>
      <c r="FVJ152" s="16"/>
      <c r="FVN152" s="16"/>
      <c r="FVR152" s="16"/>
      <c r="FVV152" s="16"/>
      <c r="FVZ152" s="16"/>
      <c r="FWD152" s="16"/>
      <c r="FWH152" s="16"/>
      <c r="FWL152" s="16"/>
      <c r="FWP152" s="16"/>
      <c r="FWT152" s="16"/>
      <c r="FWX152" s="16"/>
      <c r="FXB152" s="16"/>
      <c r="FXF152" s="16"/>
      <c r="FXJ152" s="16"/>
      <c r="FXN152" s="16"/>
      <c r="FXR152" s="16"/>
      <c r="FXV152" s="16"/>
      <c r="FXZ152" s="16"/>
      <c r="FYD152" s="16"/>
      <c r="FYH152" s="16"/>
      <c r="FYL152" s="16"/>
      <c r="FYP152" s="16"/>
      <c r="FYT152" s="16"/>
      <c r="FYX152" s="16"/>
      <c r="FZB152" s="16"/>
      <c r="FZF152" s="16"/>
      <c r="FZJ152" s="16"/>
      <c r="FZN152" s="16"/>
      <c r="FZR152" s="16"/>
      <c r="FZV152" s="16"/>
      <c r="FZZ152" s="16"/>
      <c r="GAD152" s="16"/>
      <c r="GAH152" s="16"/>
      <c r="GAL152" s="16"/>
      <c r="GAP152" s="16"/>
      <c r="GAT152" s="16"/>
      <c r="GAX152" s="16"/>
      <c r="GBB152" s="16"/>
      <c r="GBF152" s="16"/>
      <c r="GBJ152" s="16"/>
      <c r="GBN152" s="16"/>
      <c r="GBR152" s="16"/>
      <c r="GBV152" s="16"/>
      <c r="GBZ152" s="16"/>
      <c r="GCD152" s="16"/>
      <c r="GCH152" s="16"/>
      <c r="GCL152" s="16"/>
      <c r="GCP152" s="16"/>
      <c r="GCT152" s="16"/>
      <c r="GCX152" s="16"/>
      <c r="GDB152" s="16"/>
      <c r="GDF152" s="16"/>
      <c r="GDJ152" s="16"/>
      <c r="GDN152" s="16"/>
      <c r="GDR152" s="16"/>
      <c r="GDV152" s="16"/>
      <c r="GDZ152" s="16"/>
      <c r="GED152" s="16"/>
      <c r="GEH152" s="16"/>
      <c r="GEL152" s="16"/>
      <c r="GEP152" s="16"/>
      <c r="GET152" s="16"/>
      <c r="GEX152" s="16"/>
      <c r="GFB152" s="16"/>
      <c r="GFF152" s="16"/>
      <c r="GFJ152" s="16"/>
      <c r="GFN152" s="16"/>
      <c r="GFR152" s="16"/>
      <c r="GFV152" s="16"/>
      <c r="GFZ152" s="16"/>
      <c r="GGD152" s="16"/>
      <c r="GGH152" s="16"/>
      <c r="GGL152" s="16"/>
      <c r="GGP152" s="16"/>
      <c r="GGT152" s="16"/>
      <c r="GGX152" s="16"/>
      <c r="GHB152" s="16"/>
      <c r="GHF152" s="16"/>
      <c r="GHJ152" s="16"/>
      <c r="GHN152" s="16"/>
      <c r="GHR152" s="16"/>
      <c r="GHV152" s="16"/>
      <c r="GHZ152" s="16"/>
      <c r="GID152" s="16"/>
      <c r="GIH152" s="16"/>
      <c r="GIL152" s="16"/>
      <c r="GIP152" s="16"/>
      <c r="GIT152" s="16"/>
      <c r="GIX152" s="16"/>
      <c r="GJB152" s="16"/>
      <c r="GJF152" s="16"/>
      <c r="GJJ152" s="16"/>
      <c r="GJN152" s="16"/>
      <c r="GJR152" s="16"/>
      <c r="GJV152" s="16"/>
      <c r="GJZ152" s="16"/>
      <c r="GKD152" s="16"/>
      <c r="GKH152" s="16"/>
      <c r="GKL152" s="16"/>
      <c r="GKP152" s="16"/>
      <c r="GKT152" s="16"/>
      <c r="GKX152" s="16"/>
      <c r="GLB152" s="16"/>
      <c r="GLF152" s="16"/>
      <c r="GLJ152" s="16"/>
      <c r="GLN152" s="16"/>
      <c r="GLR152" s="16"/>
      <c r="GLV152" s="16"/>
      <c r="GLZ152" s="16"/>
      <c r="GMD152" s="16"/>
      <c r="GMH152" s="16"/>
      <c r="GML152" s="16"/>
      <c r="GMP152" s="16"/>
      <c r="GMT152" s="16"/>
      <c r="GMX152" s="16"/>
      <c r="GNB152" s="16"/>
      <c r="GNF152" s="16"/>
      <c r="GNJ152" s="16"/>
      <c r="GNN152" s="16"/>
      <c r="GNR152" s="16"/>
      <c r="GNV152" s="16"/>
      <c r="GNZ152" s="16"/>
      <c r="GOD152" s="16"/>
      <c r="GOH152" s="16"/>
      <c r="GOL152" s="16"/>
      <c r="GOP152" s="16"/>
      <c r="GOT152" s="16"/>
      <c r="GOX152" s="16"/>
      <c r="GPB152" s="16"/>
      <c r="GPF152" s="16"/>
      <c r="GPJ152" s="16"/>
      <c r="GPN152" s="16"/>
      <c r="GPR152" s="16"/>
      <c r="GPV152" s="16"/>
      <c r="GPZ152" s="16"/>
      <c r="GQD152" s="16"/>
      <c r="GQH152" s="16"/>
      <c r="GQL152" s="16"/>
      <c r="GQP152" s="16"/>
      <c r="GQT152" s="16"/>
      <c r="GQX152" s="16"/>
      <c r="GRB152" s="16"/>
      <c r="GRF152" s="16"/>
      <c r="GRJ152" s="16"/>
      <c r="GRN152" s="16"/>
      <c r="GRR152" s="16"/>
      <c r="GRV152" s="16"/>
      <c r="GRZ152" s="16"/>
      <c r="GSD152" s="16"/>
      <c r="GSH152" s="16"/>
      <c r="GSL152" s="16"/>
      <c r="GSP152" s="16"/>
      <c r="GST152" s="16"/>
      <c r="GSX152" s="16"/>
      <c r="GTB152" s="16"/>
      <c r="GTF152" s="16"/>
      <c r="GTJ152" s="16"/>
      <c r="GTN152" s="16"/>
      <c r="GTR152" s="16"/>
      <c r="GTV152" s="16"/>
      <c r="GTZ152" s="16"/>
      <c r="GUD152" s="16"/>
      <c r="GUH152" s="16"/>
      <c r="GUL152" s="16"/>
      <c r="GUP152" s="16"/>
      <c r="GUT152" s="16"/>
      <c r="GUX152" s="16"/>
      <c r="GVB152" s="16"/>
      <c r="GVF152" s="16"/>
      <c r="GVJ152" s="16"/>
      <c r="GVN152" s="16"/>
      <c r="GVR152" s="16"/>
      <c r="GVV152" s="16"/>
      <c r="GVZ152" s="16"/>
      <c r="GWD152" s="16"/>
      <c r="GWH152" s="16"/>
      <c r="GWL152" s="16"/>
      <c r="GWP152" s="16"/>
      <c r="GWT152" s="16"/>
      <c r="GWX152" s="16"/>
      <c r="GXB152" s="16"/>
      <c r="GXF152" s="16"/>
      <c r="GXJ152" s="16"/>
      <c r="GXN152" s="16"/>
      <c r="GXR152" s="16"/>
      <c r="GXV152" s="16"/>
      <c r="GXZ152" s="16"/>
      <c r="GYD152" s="16"/>
      <c r="GYH152" s="16"/>
      <c r="GYL152" s="16"/>
      <c r="GYP152" s="16"/>
      <c r="GYT152" s="16"/>
      <c r="GYX152" s="16"/>
      <c r="GZB152" s="16"/>
      <c r="GZF152" s="16"/>
      <c r="GZJ152" s="16"/>
      <c r="GZN152" s="16"/>
      <c r="GZR152" s="16"/>
      <c r="GZV152" s="16"/>
      <c r="GZZ152" s="16"/>
      <c r="HAD152" s="16"/>
      <c r="HAH152" s="16"/>
      <c r="HAL152" s="16"/>
      <c r="HAP152" s="16"/>
      <c r="HAT152" s="16"/>
      <c r="HAX152" s="16"/>
      <c r="HBB152" s="16"/>
      <c r="HBF152" s="16"/>
      <c r="HBJ152" s="16"/>
      <c r="HBN152" s="16"/>
      <c r="HBR152" s="16"/>
      <c r="HBV152" s="16"/>
      <c r="HBZ152" s="16"/>
      <c r="HCD152" s="16"/>
      <c r="HCH152" s="16"/>
      <c r="HCL152" s="16"/>
      <c r="HCP152" s="16"/>
      <c r="HCT152" s="16"/>
      <c r="HCX152" s="16"/>
      <c r="HDB152" s="16"/>
      <c r="HDF152" s="16"/>
      <c r="HDJ152" s="16"/>
      <c r="HDN152" s="16"/>
      <c r="HDR152" s="16"/>
      <c r="HDV152" s="16"/>
      <c r="HDZ152" s="16"/>
      <c r="HED152" s="16"/>
      <c r="HEH152" s="16"/>
      <c r="HEL152" s="16"/>
      <c r="HEP152" s="16"/>
      <c r="HET152" s="16"/>
      <c r="HEX152" s="16"/>
      <c r="HFB152" s="16"/>
      <c r="HFF152" s="16"/>
      <c r="HFJ152" s="16"/>
      <c r="HFN152" s="16"/>
      <c r="HFR152" s="16"/>
      <c r="HFV152" s="16"/>
      <c r="HFZ152" s="16"/>
      <c r="HGD152" s="16"/>
      <c r="HGH152" s="16"/>
      <c r="HGL152" s="16"/>
      <c r="HGP152" s="16"/>
      <c r="HGT152" s="16"/>
      <c r="HGX152" s="16"/>
      <c r="HHB152" s="16"/>
      <c r="HHF152" s="16"/>
      <c r="HHJ152" s="16"/>
      <c r="HHN152" s="16"/>
      <c r="HHR152" s="16"/>
      <c r="HHV152" s="16"/>
      <c r="HHZ152" s="16"/>
      <c r="HID152" s="16"/>
      <c r="HIH152" s="16"/>
      <c r="HIL152" s="16"/>
      <c r="HIP152" s="16"/>
      <c r="HIT152" s="16"/>
      <c r="HIX152" s="16"/>
      <c r="HJB152" s="16"/>
      <c r="HJF152" s="16"/>
      <c r="HJJ152" s="16"/>
      <c r="HJN152" s="16"/>
      <c r="HJR152" s="16"/>
      <c r="HJV152" s="16"/>
      <c r="HJZ152" s="16"/>
      <c r="HKD152" s="16"/>
      <c r="HKH152" s="16"/>
      <c r="HKL152" s="16"/>
      <c r="HKP152" s="16"/>
      <c r="HKT152" s="16"/>
      <c r="HKX152" s="16"/>
      <c r="HLB152" s="16"/>
      <c r="HLF152" s="16"/>
      <c r="HLJ152" s="16"/>
      <c r="HLN152" s="16"/>
      <c r="HLR152" s="16"/>
      <c r="HLV152" s="16"/>
      <c r="HLZ152" s="16"/>
      <c r="HMD152" s="16"/>
      <c r="HMH152" s="16"/>
      <c r="HML152" s="16"/>
      <c r="HMP152" s="16"/>
      <c r="HMT152" s="16"/>
      <c r="HMX152" s="16"/>
      <c r="HNB152" s="16"/>
      <c r="HNF152" s="16"/>
      <c r="HNJ152" s="16"/>
      <c r="HNN152" s="16"/>
      <c r="HNR152" s="16"/>
      <c r="HNV152" s="16"/>
      <c r="HNZ152" s="16"/>
      <c r="HOD152" s="16"/>
      <c r="HOH152" s="16"/>
      <c r="HOL152" s="16"/>
      <c r="HOP152" s="16"/>
      <c r="HOT152" s="16"/>
      <c r="HOX152" s="16"/>
      <c r="HPB152" s="16"/>
      <c r="HPF152" s="16"/>
      <c r="HPJ152" s="16"/>
      <c r="HPN152" s="16"/>
      <c r="HPR152" s="16"/>
      <c r="HPV152" s="16"/>
      <c r="HPZ152" s="16"/>
      <c r="HQD152" s="16"/>
      <c r="HQH152" s="16"/>
      <c r="HQL152" s="16"/>
      <c r="HQP152" s="16"/>
      <c r="HQT152" s="16"/>
      <c r="HQX152" s="16"/>
      <c r="HRB152" s="16"/>
      <c r="HRF152" s="16"/>
      <c r="HRJ152" s="16"/>
      <c r="HRN152" s="16"/>
      <c r="HRR152" s="16"/>
      <c r="HRV152" s="16"/>
      <c r="HRZ152" s="16"/>
      <c r="HSD152" s="16"/>
      <c r="HSH152" s="16"/>
      <c r="HSL152" s="16"/>
      <c r="HSP152" s="16"/>
      <c r="HST152" s="16"/>
      <c r="HSX152" s="16"/>
      <c r="HTB152" s="16"/>
      <c r="HTF152" s="16"/>
      <c r="HTJ152" s="16"/>
      <c r="HTN152" s="16"/>
      <c r="HTR152" s="16"/>
      <c r="HTV152" s="16"/>
      <c r="HTZ152" s="16"/>
      <c r="HUD152" s="16"/>
      <c r="HUH152" s="16"/>
      <c r="HUL152" s="16"/>
      <c r="HUP152" s="16"/>
      <c r="HUT152" s="16"/>
      <c r="HUX152" s="16"/>
      <c r="HVB152" s="16"/>
      <c r="HVF152" s="16"/>
      <c r="HVJ152" s="16"/>
      <c r="HVN152" s="16"/>
      <c r="HVR152" s="16"/>
      <c r="HVV152" s="16"/>
      <c r="HVZ152" s="16"/>
      <c r="HWD152" s="16"/>
      <c r="HWH152" s="16"/>
      <c r="HWL152" s="16"/>
      <c r="HWP152" s="16"/>
      <c r="HWT152" s="16"/>
      <c r="HWX152" s="16"/>
      <c r="HXB152" s="16"/>
      <c r="HXF152" s="16"/>
      <c r="HXJ152" s="16"/>
      <c r="HXN152" s="16"/>
      <c r="HXR152" s="16"/>
      <c r="HXV152" s="16"/>
      <c r="HXZ152" s="16"/>
      <c r="HYD152" s="16"/>
      <c r="HYH152" s="16"/>
      <c r="HYL152" s="16"/>
      <c r="HYP152" s="16"/>
      <c r="HYT152" s="16"/>
      <c r="HYX152" s="16"/>
      <c r="HZB152" s="16"/>
      <c r="HZF152" s="16"/>
      <c r="HZJ152" s="16"/>
      <c r="HZN152" s="16"/>
      <c r="HZR152" s="16"/>
      <c r="HZV152" s="16"/>
      <c r="HZZ152" s="16"/>
      <c r="IAD152" s="16"/>
      <c r="IAH152" s="16"/>
      <c r="IAL152" s="16"/>
      <c r="IAP152" s="16"/>
      <c r="IAT152" s="16"/>
      <c r="IAX152" s="16"/>
      <c r="IBB152" s="16"/>
      <c r="IBF152" s="16"/>
      <c r="IBJ152" s="16"/>
      <c r="IBN152" s="16"/>
      <c r="IBR152" s="16"/>
      <c r="IBV152" s="16"/>
      <c r="IBZ152" s="16"/>
      <c r="ICD152" s="16"/>
      <c r="ICH152" s="16"/>
      <c r="ICL152" s="16"/>
      <c r="ICP152" s="16"/>
      <c r="ICT152" s="16"/>
      <c r="ICX152" s="16"/>
      <c r="IDB152" s="16"/>
      <c r="IDF152" s="16"/>
      <c r="IDJ152" s="16"/>
      <c r="IDN152" s="16"/>
      <c r="IDR152" s="16"/>
      <c r="IDV152" s="16"/>
      <c r="IDZ152" s="16"/>
      <c r="IED152" s="16"/>
      <c r="IEH152" s="16"/>
      <c r="IEL152" s="16"/>
      <c r="IEP152" s="16"/>
      <c r="IET152" s="16"/>
      <c r="IEX152" s="16"/>
      <c r="IFB152" s="16"/>
      <c r="IFF152" s="16"/>
      <c r="IFJ152" s="16"/>
      <c r="IFN152" s="16"/>
      <c r="IFR152" s="16"/>
      <c r="IFV152" s="16"/>
      <c r="IFZ152" s="16"/>
      <c r="IGD152" s="16"/>
      <c r="IGH152" s="16"/>
      <c r="IGL152" s="16"/>
      <c r="IGP152" s="16"/>
      <c r="IGT152" s="16"/>
      <c r="IGX152" s="16"/>
      <c r="IHB152" s="16"/>
      <c r="IHF152" s="16"/>
      <c r="IHJ152" s="16"/>
      <c r="IHN152" s="16"/>
      <c r="IHR152" s="16"/>
      <c r="IHV152" s="16"/>
      <c r="IHZ152" s="16"/>
      <c r="IID152" s="16"/>
      <c r="IIH152" s="16"/>
      <c r="IIL152" s="16"/>
      <c r="IIP152" s="16"/>
      <c r="IIT152" s="16"/>
      <c r="IIX152" s="16"/>
      <c r="IJB152" s="16"/>
      <c r="IJF152" s="16"/>
      <c r="IJJ152" s="16"/>
      <c r="IJN152" s="16"/>
      <c r="IJR152" s="16"/>
      <c r="IJV152" s="16"/>
      <c r="IJZ152" s="16"/>
      <c r="IKD152" s="16"/>
      <c r="IKH152" s="16"/>
      <c r="IKL152" s="16"/>
      <c r="IKP152" s="16"/>
      <c r="IKT152" s="16"/>
      <c r="IKX152" s="16"/>
      <c r="ILB152" s="16"/>
      <c r="ILF152" s="16"/>
      <c r="ILJ152" s="16"/>
      <c r="ILN152" s="16"/>
      <c r="ILR152" s="16"/>
      <c r="ILV152" s="16"/>
      <c r="ILZ152" s="16"/>
      <c r="IMD152" s="16"/>
      <c r="IMH152" s="16"/>
      <c r="IML152" s="16"/>
      <c r="IMP152" s="16"/>
      <c r="IMT152" s="16"/>
      <c r="IMX152" s="16"/>
      <c r="INB152" s="16"/>
      <c r="INF152" s="16"/>
      <c r="INJ152" s="16"/>
      <c r="INN152" s="16"/>
      <c r="INR152" s="16"/>
      <c r="INV152" s="16"/>
      <c r="INZ152" s="16"/>
      <c r="IOD152" s="16"/>
      <c r="IOH152" s="16"/>
      <c r="IOL152" s="16"/>
      <c r="IOP152" s="16"/>
      <c r="IOT152" s="16"/>
      <c r="IOX152" s="16"/>
      <c r="IPB152" s="16"/>
      <c r="IPF152" s="16"/>
      <c r="IPJ152" s="16"/>
      <c r="IPN152" s="16"/>
      <c r="IPR152" s="16"/>
      <c r="IPV152" s="16"/>
      <c r="IPZ152" s="16"/>
      <c r="IQD152" s="16"/>
      <c r="IQH152" s="16"/>
      <c r="IQL152" s="16"/>
      <c r="IQP152" s="16"/>
      <c r="IQT152" s="16"/>
      <c r="IQX152" s="16"/>
      <c r="IRB152" s="16"/>
      <c r="IRF152" s="16"/>
      <c r="IRJ152" s="16"/>
      <c r="IRN152" s="16"/>
      <c r="IRR152" s="16"/>
      <c r="IRV152" s="16"/>
      <c r="IRZ152" s="16"/>
      <c r="ISD152" s="16"/>
      <c r="ISH152" s="16"/>
      <c r="ISL152" s="16"/>
      <c r="ISP152" s="16"/>
      <c r="IST152" s="16"/>
      <c r="ISX152" s="16"/>
      <c r="ITB152" s="16"/>
      <c r="ITF152" s="16"/>
      <c r="ITJ152" s="16"/>
      <c r="ITN152" s="16"/>
      <c r="ITR152" s="16"/>
      <c r="ITV152" s="16"/>
      <c r="ITZ152" s="16"/>
      <c r="IUD152" s="16"/>
      <c r="IUH152" s="16"/>
      <c r="IUL152" s="16"/>
      <c r="IUP152" s="16"/>
      <c r="IUT152" s="16"/>
      <c r="IUX152" s="16"/>
      <c r="IVB152" s="16"/>
      <c r="IVF152" s="16"/>
      <c r="IVJ152" s="16"/>
      <c r="IVN152" s="16"/>
      <c r="IVR152" s="16"/>
      <c r="IVV152" s="16"/>
      <c r="IVZ152" s="16"/>
      <c r="IWD152" s="16"/>
      <c r="IWH152" s="16"/>
      <c r="IWL152" s="16"/>
      <c r="IWP152" s="16"/>
      <c r="IWT152" s="16"/>
      <c r="IWX152" s="16"/>
      <c r="IXB152" s="16"/>
      <c r="IXF152" s="16"/>
      <c r="IXJ152" s="16"/>
      <c r="IXN152" s="16"/>
      <c r="IXR152" s="16"/>
      <c r="IXV152" s="16"/>
      <c r="IXZ152" s="16"/>
      <c r="IYD152" s="16"/>
      <c r="IYH152" s="16"/>
      <c r="IYL152" s="16"/>
      <c r="IYP152" s="16"/>
      <c r="IYT152" s="16"/>
      <c r="IYX152" s="16"/>
      <c r="IZB152" s="16"/>
      <c r="IZF152" s="16"/>
      <c r="IZJ152" s="16"/>
      <c r="IZN152" s="16"/>
      <c r="IZR152" s="16"/>
      <c r="IZV152" s="16"/>
      <c r="IZZ152" s="16"/>
      <c r="JAD152" s="16"/>
      <c r="JAH152" s="16"/>
      <c r="JAL152" s="16"/>
      <c r="JAP152" s="16"/>
      <c r="JAT152" s="16"/>
      <c r="JAX152" s="16"/>
      <c r="JBB152" s="16"/>
      <c r="JBF152" s="16"/>
      <c r="JBJ152" s="16"/>
      <c r="JBN152" s="16"/>
      <c r="JBR152" s="16"/>
      <c r="JBV152" s="16"/>
      <c r="JBZ152" s="16"/>
      <c r="JCD152" s="16"/>
      <c r="JCH152" s="16"/>
      <c r="JCL152" s="16"/>
      <c r="JCP152" s="16"/>
      <c r="JCT152" s="16"/>
      <c r="JCX152" s="16"/>
      <c r="JDB152" s="16"/>
      <c r="JDF152" s="16"/>
      <c r="JDJ152" s="16"/>
      <c r="JDN152" s="16"/>
      <c r="JDR152" s="16"/>
      <c r="JDV152" s="16"/>
      <c r="JDZ152" s="16"/>
      <c r="JED152" s="16"/>
      <c r="JEH152" s="16"/>
      <c r="JEL152" s="16"/>
      <c r="JEP152" s="16"/>
      <c r="JET152" s="16"/>
      <c r="JEX152" s="16"/>
      <c r="JFB152" s="16"/>
      <c r="JFF152" s="16"/>
      <c r="JFJ152" s="16"/>
      <c r="JFN152" s="16"/>
      <c r="JFR152" s="16"/>
      <c r="JFV152" s="16"/>
      <c r="JFZ152" s="16"/>
      <c r="JGD152" s="16"/>
      <c r="JGH152" s="16"/>
      <c r="JGL152" s="16"/>
      <c r="JGP152" s="16"/>
      <c r="JGT152" s="16"/>
      <c r="JGX152" s="16"/>
      <c r="JHB152" s="16"/>
      <c r="JHF152" s="16"/>
      <c r="JHJ152" s="16"/>
      <c r="JHN152" s="16"/>
      <c r="JHR152" s="16"/>
      <c r="JHV152" s="16"/>
      <c r="JHZ152" s="16"/>
      <c r="JID152" s="16"/>
      <c r="JIH152" s="16"/>
      <c r="JIL152" s="16"/>
      <c r="JIP152" s="16"/>
      <c r="JIT152" s="16"/>
      <c r="JIX152" s="16"/>
      <c r="JJB152" s="16"/>
      <c r="JJF152" s="16"/>
      <c r="JJJ152" s="16"/>
      <c r="JJN152" s="16"/>
      <c r="JJR152" s="16"/>
      <c r="JJV152" s="16"/>
      <c r="JJZ152" s="16"/>
      <c r="JKD152" s="16"/>
      <c r="JKH152" s="16"/>
      <c r="JKL152" s="16"/>
      <c r="JKP152" s="16"/>
      <c r="JKT152" s="16"/>
      <c r="JKX152" s="16"/>
      <c r="JLB152" s="16"/>
      <c r="JLF152" s="16"/>
      <c r="JLJ152" s="16"/>
      <c r="JLN152" s="16"/>
      <c r="JLR152" s="16"/>
      <c r="JLV152" s="16"/>
      <c r="JLZ152" s="16"/>
      <c r="JMD152" s="16"/>
      <c r="JMH152" s="16"/>
      <c r="JML152" s="16"/>
      <c r="JMP152" s="16"/>
      <c r="JMT152" s="16"/>
      <c r="JMX152" s="16"/>
      <c r="JNB152" s="16"/>
      <c r="JNF152" s="16"/>
      <c r="JNJ152" s="16"/>
      <c r="JNN152" s="16"/>
      <c r="JNR152" s="16"/>
      <c r="JNV152" s="16"/>
      <c r="JNZ152" s="16"/>
      <c r="JOD152" s="16"/>
      <c r="JOH152" s="16"/>
      <c r="JOL152" s="16"/>
      <c r="JOP152" s="16"/>
      <c r="JOT152" s="16"/>
      <c r="JOX152" s="16"/>
      <c r="JPB152" s="16"/>
      <c r="JPF152" s="16"/>
      <c r="JPJ152" s="16"/>
      <c r="JPN152" s="16"/>
      <c r="JPR152" s="16"/>
      <c r="JPV152" s="16"/>
      <c r="JPZ152" s="16"/>
      <c r="JQD152" s="16"/>
      <c r="JQH152" s="16"/>
      <c r="JQL152" s="16"/>
      <c r="JQP152" s="16"/>
      <c r="JQT152" s="16"/>
      <c r="JQX152" s="16"/>
      <c r="JRB152" s="16"/>
      <c r="JRF152" s="16"/>
      <c r="JRJ152" s="16"/>
      <c r="JRN152" s="16"/>
      <c r="JRR152" s="16"/>
      <c r="JRV152" s="16"/>
      <c r="JRZ152" s="16"/>
      <c r="JSD152" s="16"/>
      <c r="JSH152" s="16"/>
      <c r="JSL152" s="16"/>
      <c r="JSP152" s="16"/>
      <c r="JST152" s="16"/>
      <c r="JSX152" s="16"/>
      <c r="JTB152" s="16"/>
      <c r="JTF152" s="16"/>
      <c r="JTJ152" s="16"/>
      <c r="JTN152" s="16"/>
      <c r="JTR152" s="16"/>
      <c r="JTV152" s="16"/>
      <c r="JTZ152" s="16"/>
      <c r="JUD152" s="16"/>
      <c r="JUH152" s="16"/>
      <c r="JUL152" s="16"/>
      <c r="JUP152" s="16"/>
      <c r="JUT152" s="16"/>
      <c r="JUX152" s="16"/>
      <c r="JVB152" s="16"/>
      <c r="JVF152" s="16"/>
      <c r="JVJ152" s="16"/>
      <c r="JVN152" s="16"/>
      <c r="JVR152" s="16"/>
      <c r="JVV152" s="16"/>
      <c r="JVZ152" s="16"/>
      <c r="JWD152" s="16"/>
      <c r="JWH152" s="16"/>
      <c r="JWL152" s="16"/>
      <c r="JWP152" s="16"/>
      <c r="JWT152" s="16"/>
      <c r="JWX152" s="16"/>
      <c r="JXB152" s="16"/>
      <c r="JXF152" s="16"/>
      <c r="JXJ152" s="16"/>
      <c r="JXN152" s="16"/>
      <c r="JXR152" s="16"/>
      <c r="JXV152" s="16"/>
      <c r="JXZ152" s="16"/>
      <c r="JYD152" s="16"/>
      <c r="JYH152" s="16"/>
      <c r="JYL152" s="16"/>
      <c r="JYP152" s="16"/>
      <c r="JYT152" s="16"/>
      <c r="JYX152" s="16"/>
      <c r="JZB152" s="16"/>
      <c r="JZF152" s="16"/>
      <c r="JZJ152" s="16"/>
      <c r="JZN152" s="16"/>
      <c r="JZR152" s="16"/>
      <c r="JZV152" s="16"/>
      <c r="JZZ152" s="16"/>
      <c r="KAD152" s="16"/>
      <c r="KAH152" s="16"/>
      <c r="KAL152" s="16"/>
      <c r="KAP152" s="16"/>
      <c r="KAT152" s="16"/>
      <c r="KAX152" s="16"/>
      <c r="KBB152" s="16"/>
      <c r="KBF152" s="16"/>
      <c r="KBJ152" s="16"/>
      <c r="KBN152" s="16"/>
      <c r="KBR152" s="16"/>
      <c r="KBV152" s="16"/>
      <c r="KBZ152" s="16"/>
      <c r="KCD152" s="16"/>
      <c r="KCH152" s="16"/>
      <c r="KCL152" s="16"/>
      <c r="KCP152" s="16"/>
      <c r="KCT152" s="16"/>
      <c r="KCX152" s="16"/>
      <c r="KDB152" s="16"/>
      <c r="KDF152" s="16"/>
      <c r="KDJ152" s="16"/>
      <c r="KDN152" s="16"/>
      <c r="KDR152" s="16"/>
      <c r="KDV152" s="16"/>
      <c r="KDZ152" s="16"/>
      <c r="KED152" s="16"/>
      <c r="KEH152" s="16"/>
      <c r="KEL152" s="16"/>
      <c r="KEP152" s="16"/>
      <c r="KET152" s="16"/>
      <c r="KEX152" s="16"/>
      <c r="KFB152" s="16"/>
      <c r="KFF152" s="16"/>
      <c r="KFJ152" s="16"/>
      <c r="KFN152" s="16"/>
      <c r="KFR152" s="16"/>
      <c r="KFV152" s="16"/>
      <c r="KFZ152" s="16"/>
      <c r="KGD152" s="16"/>
      <c r="KGH152" s="16"/>
      <c r="KGL152" s="16"/>
      <c r="KGP152" s="16"/>
      <c r="KGT152" s="16"/>
      <c r="KGX152" s="16"/>
      <c r="KHB152" s="16"/>
      <c r="KHF152" s="16"/>
      <c r="KHJ152" s="16"/>
      <c r="KHN152" s="16"/>
      <c r="KHR152" s="16"/>
      <c r="KHV152" s="16"/>
      <c r="KHZ152" s="16"/>
      <c r="KID152" s="16"/>
      <c r="KIH152" s="16"/>
      <c r="KIL152" s="16"/>
      <c r="KIP152" s="16"/>
      <c r="KIT152" s="16"/>
      <c r="KIX152" s="16"/>
      <c r="KJB152" s="16"/>
      <c r="KJF152" s="16"/>
      <c r="KJJ152" s="16"/>
      <c r="KJN152" s="16"/>
      <c r="KJR152" s="16"/>
      <c r="KJV152" s="16"/>
      <c r="KJZ152" s="16"/>
      <c r="KKD152" s="16"/>
      <c r="KKH152" s="16"/>
      <c r="KKL152" s="16"/>
      <c r="KKP152" s="16"/>
      <c r="KKT152" s="16"/>
      <c r="KKX152" s="16"/>
      <c r="KLB152" s="16"/>
      <c r="KLF152" s="16"/>
      <c r="KLJ152" s="16"/>
      <c r="KLN152" s="16"/>
      <c r="KLR152" s="16"/>
      <c r="KLV152" s="16"/>
      <c r="KLZ152" s="16"/>
      <c r="KMD152" s="16"/>
      <c r="KMH152" s="16"/>
      <c r="KML152" s="16"/>
      <c r="KMP152" s="16"/>
      <c r="KMT152" s="16"/>
      <c r="KMX152" s="16"/>
      <c r="KNB152" s="16"/>
      <c r="KNF152" s="16"/>
      <c r="KNJ152" s="16"/>
      <c r="KNN152" s="16"/>
      <c r="KNR152" s="16"/>
      <c r="KNV152" s="16"/>
      <c r="KNZ152" s="16"/>
      <c r="KOD152" s="16"/>
      <c r="KOH152" s="16"/>
      <c r="KOL152" s="16"/>
      <c r="KOP152" s="16"/>
      <c r="KOT152" s="16"/>
      <c r="KOX152" s="16"/>
      <c r="KPB152" s="16"/>
      <c r="KPF152" s="16"/>
      <c r="KPJ152" s="16"/>
      <c r="KPN152" s="16"/>
      <c r="KPR152" s="16"/>
      <c r="KPV152" s="16"/>
      <c r="KPZ152" s="16"/>
      <c r="KQD152" s="16"/>
      <c r="KQH152" s="16"/>
      <c r="KQL152" s="16"/>
      <c r="KQP152" s="16"/>
      <c r="KQT152" s="16"/>
      <c r="KQX152" s="16"/>
      <c r="KRB152" s="16"/>
      <c r="KRF152" s="16"/>
      <c r="KRJ152" s="16"/>
      <c r="KRN152" s="16"/>
      <c r="KRR152" s="16"/>
      <c r="KRV152" s="16"/>
      <c r="KRZ152" s="16"/>
      <c r="KSD152" s="16"/>
      <c r="KSH152" s="16"/>
      <c r="KSL152" s="16"/>
      <c r="KSP152" s="16"/>
      <c r="KST152" s="16"/>
      <c r="KSX152" s="16"/>
      <c r="KTB152" s="16"/>
      <c r="KTF152" s="16"/>
      <c r="KTJ152" s="16"/>
      <c r="KTN152" s="16"/>
      <c r="KTR152" s="16"/>
      <c r="KTV152" s="16"/>
      <c r="KTZ152" s="16"/>
      <c r="KUD152" s="16"/>
      <c r="KUH152" s="16"/>
      <c r="KUL152" s="16"/>
      <c r="KUP152" s="16"/>
      <c r="KUT152" s="16"/>
      <c r="KUX152" s="16"/>
      <c r="KVB152" s="16"/>
      <c r="KVF152" s="16"/>
      <c r="KVJ152" s="16"/>
      <c r="KVN152" s="16"/>
      <c r="KVR152" s="16"/>
      <c r="KVV152" s="16"/>
      <c r="KVZ152" s="16"/>
      <c r="KWD152" s="16"/>
      <c r="KWH152" s="16"/>
      <c r="KWL152" s="16"/>
      <c r="KWP152" s="16"/>
      <c r="KWT152" s="16"/>
      <c r="KWX152" s="16"/>
      <c r="KXB152" s="16"/>
      <c r="KXF152" s="16"/>
      <c r="KXJ152" s="16"/>
      <c r="KXN152" s="16"/>
      <c r="KXR152" s="16"/>
      <c r="KXV152" s="16"/>
      <c r="KXZ152" s="16"/>
      <c r="KYD152" s="16"/>
      <c r="KYH152" s="16"/>
      <c r="KYL152" s="16"/>
      <c r="KYP152" s="16"/>
      <c r="KYT152" s="16"/>
      <c r="KYX152" s="16"/>
      <c r="KZB152" s="16"/>
      <c r="KZF152" s="16"/>
      <c r="KZJ152" s="16"/>
      <c r="KZN152" s="16"/>
      <c r="KZR152" s="16"/>
      <c r="KZV152" s="16"/>
      <c r="KZZ152" s="16"/>
      <c r="LAD152" s="16"/>
      <c r="LAH152" s="16"/>
      <c r="LAL152" s="16"/>
      <c r="LAP152" s="16"/>
      <c r="LAT152" s="16"/>
      <c r="LAX152" s="16"/>
      <c r="LBB152" s="16"/>
      <c r="LBF152" s="16"/>
      <c r="LBJ152" s="16"/>
      <c r="LBN152" s="16"/>
      <c r="LBR152" s="16"/>
      <c r="LBV152" s="16"/>
      <c r="LBZ152" s="16"/>
      <c r="LCD152" s="16"/>
      <c r="LCH152" s="16"/>
      <c r="LCL152" s="16"/>
      <c r="LCP152" s="16"/>
      <c r="LCT152" s="16"/>
      <c r="LCX152" s="16"/>
      <c r="LDB152" s="16"/>
      <c r="LDF152" s="16"/>
      <c r="LDJ152" s="16"/>
      <c r="LDN152" s="16"/>
      <c r="LDR152" s="16"/>
      <c r="LDV152" s="16"/>
      <c r="LDZ152" s="16"/>
      <c r="LED152" s="16"/>
      <c r="LEH152" s="16"/>
      <c r="LEL152" s="16"/>
      <c r="LEP152" s="16"/>
      <c r="LET152" s="16"/>
      <c r="LEX152" s="16"/>
      <c r="LFB152" s="16"/>
      <c r="LFF152" s="16"/>
      <c r="LFJ152" s="16"/>
      <c r="LFN152" s="16"/>
      <c r="LFR152" s="16"/>
      <c r="LFV152" s="16"/>
      <c r="LFZ152" s="16"/>
      <c r="LGD152" s="16"/>
      <c r="LGH152" s="16"/>
      <c r="LGL152" s="16"/>
      <c r="LGP152" s="16"/>
      <c r="LGT152" s="16"/>
      <c r="LGX152" s="16"/>
      <c r="LHB152" s="16"/>
      <c r="LHF152" s="16"/>
      <c r="LHJ152" s="16"/>
      <c r="LHN152" s="16"/>
      <c r="LHR152" s="16"/>
      <c r="LHV152" s="16"/>
      <c r="LHZ152" s="16"/>
      <c r="LID152" s="16"/>
      <c r="LIH152" s="16"/>
      <c r="LIL152" s="16"/>
      <c r="LIP152" s="16"/>
      <c r="LIT152" s="16"/>
      <c r="LIX152" s="16"/>
      <c r="LJB152" s="16"/>
      <c r="LJF152" s="16"/>
      <c r="LJJ152" s="16"/>
      <c r="LJN152" s="16"/>
      <c r="LJR152" s="16"/>
      <c r="LJV152" s="16"/>
      <c r="LJZ152" s="16"/>
      <c r="LKD152" s="16"/>
      <c r="LKH152" s="16"/>
      <c r="LKL152" s="16"/>
      <c r="LKP152" s="16"/>
      <c r="LKT152" s="16"/>
      <c r="LKX152" s="16"/>
      <c r="LLB152" s="16"/>
      <c r="LLF152" s="16"/>
      <c r="LLJ152" s="16"/>
      <c r="LLN152" s="16"/>
      <c r="LLR152" s="16"/>
      <c r="LLV152" s="16"/>
      <c r="LLZ152" s="16"/>
      <c r="LMD152" s="16"/>
      <c r="LMH152" s="16"/>
      <c r="LML152" s="16"/>
      <c r="LMP152" s="16"/>
      <c r="LMT152" s="16"/>
      <c r="LMX152" s="16"/>
      <c r="LNB152" s="16"/>
      <c r="LNF152" s="16"/>
      <c r="LNJ152" s="16"/>
      <c r="LNN152" s="16"/>
      <c r="LNR152" s="16"/>
      <c r="LNV152" s="16"/>
      <c r="LNZ152" s="16"/>
      <c r="LOD152" s="16"/>
      <c r="LOH152" s="16"/>
      <c r="LOL152" s="16"/>
      <c r="LOP152" s="16"/>
      <c r="LOT152" s="16"/>
      <c r="LOX152" s="16"/>
      <c r="LPB152" s="16"/>
      <c r="LPF152" s="16"/>
      <c r="LPJ152" s="16"/>
      <c r="LPN152" s="16"/>
      <c r="LPR152" s="16"/>
      <c r="LPV152" s="16"/>
      <c r="LPZ152" s="16"/>
      <c r="LQD152" s="16"/>
      <c r="LQH152" s="16"/>
      <c r="LQL152" s="16"/>
      <c r="LQP152" s="16"/>
      <c r="LQT152" s="16"/>
      <c r="LQX152" s="16"/>
      <c r="LRB152" s="16"/>
      <c r="LRF152" s="16"/>
      <c r="LRJ152" s="16"/>
      <c r="LRN152" s="16"/>
      <c r="LRR152" s="16"/>
      <c r="LRV152" s="16"/>
      <c r="LRZ152" s="16"/>
      <c r="LSD152" s="16"/>
      <c r="LSH152" s="16"/>
      <c r="LSL152" s="16"/>
      <c r="LSP152" s="16"/>
      <c r="LST152" s="16"/>
      <c r="LSX152" s="16"/>
      <c r="LTB152" s="16"/>
      <c r="LTF152" s="16"/>
      <c r="LTJ152" s="16"/>
      <c r="LTN152" s="16"/>
      <c r="LTR152" s="16"/>
      <c r="LTV152" s="16"/>
      <c r="LTZ152" s="16"/>
      <c r="LUD152" s="16"/>
      <c r="LUH152" s="16"/>
      <c r="LUL152" s="16"/>
      <c r="LUP152" s="16"/>
      <c r="LUT152" s="16"/>
      <c r="LUX152" s="16"/>
      <c r="LVB152" s="16"/>
      <c r="LVF152" s="16"/>
      <c r="LVJ152" s="16"/>
      <c r="LVN152" s="16"/>
      <c r="LVR152" s="16"/>
      <c r="LVV152" s="16"/>
      <c r="LVZ152" s="16"/>
      <c r="LWD152" s="16"/>
      <c r="LWH152" s="16"/>
      <c r="LWL152" s="16"/>
      <c r="LWP152" s="16"/>
      <c r="LWT152" s="16"/>
      <c r="LWX152" s="16"/>
      <c r="LXB152" s="16"/>
      <c r="LXF152" s="16"/>
      <c r="LXJ152" s="16"/>
      <c r="LXN152" s="16"/>
      <c r="LXR152" s="16"/>
      <c r="LXV152" s="16"/>
      <c r="LXZ152" s="16"/>
      <c r="LYD152" s="16"/>
      <c r="LYH152" s="16"/>
      <c r="LYL152" s="16"/>
      <c r="LYP152" s="16"/>
      <c r="LYT152" s="16"/>
      <c r="LYX152" s="16"/>
      <c r="LZB152" s="16"/>
      <c r="LZF152" s="16"/>
      <c r="LZJ152" s="16"/>
      <c r="LZN152" s="16"/>
      <c r="LZR152" s="16"/>
      <c r="LZV152" s="16"/>
      <c r="LZZ152" s="16"/>
      <c r="MAD152" s="16"/>
      <c r="MAH152" s="16"/>
      <c r="MAL152" s="16"/>
      <c r="MAP152" s="16"/>
      <c r="MAT152" s="16"/>
      <c r="MAX152" s="16"/>
      <c r="MBB152" s="16"/>
      <c r="MBF152" s="16"/>
      <c r="MBJ152" s="16"/>
      <c r="MBN152" s="16"/>
      <c r="MBR152" s="16"/>
      <c r="MBV152" s="16"/>
      <c r="MBZ152" s="16"/>
      <c r="MCD152" s="16"/>
      <c r="MCH152" s="16"/>
      <c r="MCL152" s="16"/>
      <c r="MCP152" s="16"/>
      <c r="MCT152" s="16"/>
      <c r="MCX152" s="16"/>
      <c r="MDB152" s="16"/>
      <c r="MDF152" s="16"/>
      <c r="MDJ152" s="16"/>
      <c r="MDN152" s="16"/>
      <c r="MDR152" s="16"/>
      <c r="MDV152" s="16"/>
      <c r="MDZ152" s="16"/>
      <c r="MED152" s="16"/>
      <c r="MEH152" s="16"/>
      <c r="MEL152" s="16"/>
      <c r="MEP152" s="16"/>
      <c r="MET152" s="16"/>
      <c r="MEX152" s="16"/>
      <c r="MFB152" s="16"/>
      <c r="MFF152" s="16"/>
      <c r="MFJ152" s="16"/>
      <c r="MFN152" s="16"/>
      <c r="MFR152" s="16"/>
      <c r="MFV152" s="16"/>
      <c r="MFZ152" s="16"/>
      <c r="MGD152" s="16"/>
      <c r="MGH152" s="16"/>
      <c r="MGL152" s="16"/>
      <c r="MGP152" s="16"/>
      <c r="MGT152" s="16"/>
      <c r="MGX152" s="16"/>
      <c r="MHB152" s="16"/>
      <c r="MHF152" s="16"/>
      <c r="MHJ152" s="16"/>
      <c r="MHN152" s="16"/>
      <c r="MHR152" s="16"/>
      <c r="MHV152" s="16"/>
      <c r="MHZ152" s="16"/>
      <c r="MID152" s="16"/>
      <c r="MIH152" s="16"/>
      <c r="MIL152" s="16"/>
      <c r="MIP152" s="16"/>
      <c r="MIT152" s="16"/>
      <c r="MIX152" s="16"/>
      <c r="MJB152" s="16"/>
      <c r="MJF152" s="16"/>
      <c r="MJJ152" s="16"/>
      <c r="MJN152" s="16"/>
      <c r="MJR152" s="16"/>
      <c r="MJV152" s="16"/>
      <c r="MJZ152" s="16"/>
      <c r="MKD152" s="16"/>
      <c r="MKH152" s="16"/>
      <c r="MKL152" s="16"/>
      <c r="MKP152" s="16"/>
      <c r="MKT152" s="16"/>
      <c r="MKX152" s="16"/>
      <c r="MLB152" s="16"/>
      <c r="MLF152" s="16"/>
      <c r="MLJ152" s="16"/>
      <c r="MLN152" s="16"/>
      <c r="MLR152" s="16"/>
      <c r="MLV152" s="16"/>
      <c r="MLZ152" s="16"/>
      <c r="MMD152" s="16"/>
      <c r="MMH152" s="16"/>
      <c r="MML152" s="16"/>
      <c r="MMP152" s="16"/>
      <c r="MMT152" s="16"/>
      <c r="MMX152" s="16"/>
      <c r="MNB152" s="16"/>
      <c r="MNF152" s="16"/>
      <c r="MNJ152" s="16"/>
      <c r="MNN152" s="16"/>
      <c r="MNR152" s="16"/>
      <c r="MNV152" s="16"/>
      <c r="MNZ152" s="16"/>
      <c r="MOD152" s="16"/>
      <c r="MOH152" s="16"/>
      <c r="MOL152" s="16"/>
      <c r="MOP152" s="16"/>
      <c r="MOT152" s="16"/>
      <c r="MOX152" s="16"/>
      <c r="MPB152" s="16"/>
      <c r="MPF152" s="16"/>
      <c r="MPJ152" s="16"/>
      <c r="MPN152" s="16"/>
      <c r="MPR152" s="16"/>
      <c r="MPV152" s="16"/>
      <c r="MPZ152" s="16"/>
      <c r="MQD152" s="16"/>
      <c r="MQH152" s="16"/>
      <c r="MQL152" s="16"/>
      <c r="MQP152" s="16"/>
      <c r="MQT152" s="16"/>
      <c r="MQX152" s="16"/>
      <c r="MRB152" s="16"/>
      <c r="MRF152" s="16"/>
      <c r="MRJ152" s="16"/>
      <c r="MRN152" s="16"/>
      <c r="MRR152" s="16"/>
      <c r="MRV152" s="16"/>
      <c r="MRZ152" s="16"/>
      <c r="MSD152" s="16"/>
      <c r="MSH152" s="16"/>
      <c r="MSL152" s="16"/>
      <c r="MSP152" s="16"/>
      <c r="MST152" s="16"/>
      <c r="MSX152" s="16"/>
      <c r="MTB152" s="16"/>
      <c r="MTF152" s="16"/>
      <c r="MTJ152" s="16"/>
      <c r="MTN152" s="16"/>
      <c r="MTR152" s="16"/>
      <c r="MTV152" s="16"/>
      <c r="MTZ152" s="16"/>
      <c r="MUD152" s="16"/>
      <c r="MUH152" s="16"/>
      <c r="MUL152" s="16"/>
      <c r="MUP152" s="16"/>
      <c r="MUT152" s="16"/>
      <c r="MUX152" s="16"/>
      <c r="MVB152" s="16"/>
      <c r="MVF152" s="16"/>
      <c r="MVJ152" s="16"/>
      <c r="MVN152" s="16"/>
      <c r="MVR152" s="16"/>
      <c r="MVV152" s="16"/>
      <c r="MVZ152" s="16"/>
      <c r="MWD152" s="16"/>
      <c r="MWH152" s="16"/>
      <c r="MWL152" s="16"/>
      <c r="MWP152" s="16"/>
      <c r="MWT152" s="16"/>
      <c r="MWX152" s="16"/>
      <c r="MXB152" s="16"/>
      <c r="MXF152" s="16"/>
      <c r="MXJ152" s="16"/>
      <c r="MXN152" s="16"/>
      <c r="MXR152" s="16"/>
      <c r="MXV152" s="16"/>
      <c r="MXZ152" s="16"/>
      <c r="MYD152" s="16"/>
      <c r="MYH152" s="16"/>
      <c r="MYL152" s="16"/>
      <c r="MYP152" s="16"/>
      <c r="MYT152" s="16"/>
      <c r="MYX152" s="16"/>
      <c r="MZB152" s="16"/>
      <c r="MZF152" s="16"/>
      <c r="MZJ152" s="16"/>
      <c r="MZN152" s="16"/>
      <c r="MZR152" s="16"/>
      <c r="MZV152" s="16"/>
      <c r="MZZ152" s="16"/>
      <c r="NAD152" s="16"/>
      <c r="NAH152" s="16"/>
      <c r="NAL152" s="16"/>
      <c r="NAP152" s="16"/>
      <c r="NAT152" s="16"/>
      <c r="NAX152" s="16"/>
      <c r="NBB152" s="16"/>
      <c r="NBF152" s="16"/>
      <c r="NBJ152" s="16"/>
      <c r="NBN152" s="16"/>
      <c r="NBR152" s="16"/>
      <c r="NBV152" s="16"/>
      <c r="NBZ152" s="16"/>
      <c r="NCD152" s="16"/>
      <c r="NCH152" s="16"/>
      <c r="NCL152" s="16"/>
      <c r="NCP152" s="16"/>
      <c r="NCT152" s="16"/>
      <c r="NCX152" s="16"/>
      <c r="NDB152" s="16"/>
      <c r="NDF152" s="16"/>
      <c r="NDJ152" s="16"/>
      <c r="NDN152" s="16"/>
      <c r="NDR152" s="16"/>
      <c r="NDV152" s="16"/>
      <c r="NDZ152" s="16"/>
      <c r="NED152" s="16"/>
      <c r="NEH152" s="16"/>
      <c r="NEL152" s="16"/>
      <c r="NEP152" s="16"/>
      <c r="NET152" s="16"/>
      <c r="NEX152" s="16"/>
      <c r="NFB152" s="16"/>
      <c r="NFF152" s="16"/>
      <c r="NFJ152" s="16"/>
      <c r="NFN152" s="16"/>
      <c r="NFR152" s="16"/>
      <c r="NFV152" s="16"/>
      <c r="NFZ152" s="16"/>
      <c r="NGD152" s="16"/>
      <c r="NGH152" s="16"/>
      <c r="NGL152" s="16"/>
      <c r="NGP152" s="16"/>
      <c r="NGT152" s="16"/>
      <c r="NGX152" s="16"/>
      <c r="NHB152" s="16"/>
      <c r="NHF152" s="16"/>
      <c r="NHJ152" s="16"/>
      <c r="NHN152" s="16"/>
      <c r="NHR152" s="16"/>
      <c r="NHV152" s="16"/>
      <c r="NHZ152" s="16"/>
      <c r="NID152" s="16"/>
      <c r="NIH152" s="16"/>
      <c r="NIL152" s="16"/>
      <c r="NIP152" s="16"/>
      <c r="NIT152" s="16"/>
      <c r="NIX152" s="16"/>
      <c r="NJB152" s="16"/>
      <c r="NJF152" s="16"/>
      <c r="NJJ152" s="16"/>
      <c r="NJN152" s="16"/>
      <c r="NJR152" s="16"/>
      <c r="NJV152" s="16"/>
      <c r="NJZ152" s="16"/>
      <c r="NKD152" s="16"/>
      <c r="NKH152" s="16"/>
      <c r="NKL152" s="16"/>
      <c r="NKP152" s="16"/>
      <c r="NKT152" s="16"/>
      <c r="NKX152" s="16"/>
      <c r="NLB152" s="16"/>
      <c r="NLF152" s="16"/>
      <c r="NLJ152" s="16"/>
      <c r="NLN152" s="16"/>
      <c r="NLR152" s="16"/>
      <c r="NLV152" s="16"/>
      <c r="NLZ152" s="16"/>
      <c r="NMD152" s="16"/>
      <c r="NMH152" s="16"/>
      <c r="NML152" s="16"/>
      <c r="NMP152" s="16"/>
      <c r="NMT152" s="16"/>
      <c r="NMX152" s="16"/>
      <c r="NNB152" s="16"/>
      <c r="NNF152" s="16"/>
      <c r="NNJ152" s="16"/>
      <c r="NNN152" s="16"/>
      <c r="NNR152" s="16"/>
      <c r="NNV152" s="16"/>
      <c r="NNZ152" s="16"/>
      <c r="NOD152" s="16"/>
      <c r="NOH152" s="16"/>
      <c r="NOL152" s="16"/>
      <c r="NOP152" s="16"/>
      <c r="NOT152" s="16"/>
      <c r="NOX152" s="16"/>
      <c r="NPB152" s="16"/>
      <c r="NPF152" s="16"/>
      <c r="NPJ152" s="16"/>
      <c r="NPN152" s="16"/>
      <c r="NPR152" s="16"/>
      <c r="NPV152" s="16"/>
      <c r="NPZ152" s="16"/>
      <c r="NQD152" s="16"/>
      <c r="NQH152" s="16"/>
      <c r="NQL152" s="16"/>
      <c r="NQP152" s="16"/>
      <c r="NQT152" s="16"/>
      <c r="NQX152" s="16"/>
      <c r="NRB152" s="16"/>
      <c r="NRF152" s="16"/>
      <c r="NRJ152" s="16"/>
      <c r="NRN152" s="16"/>
      <c r="NRR152" s="16"/>
      <c r="NRV152" s="16"/>
      <c r="NRZ152" s="16"/>
      <c r="NSD152" s="16"/>
      <c r="NSH152" s="16"/>
      <c r="NSL152" s="16"/>
      <c r="NSP152" s="16"/>
      <c r="NST152" s="16"/>
      <c r="NSX152" s="16"/>
      <c r="NTB152" s="16"/>
      <c r="NTF152" s="16"/>
      <c r="NTJ152" s="16"/>
      <c r="NTN152" s="16"/>
      <c r="NTR152" s="16"/>
      <c r="NTV152" s="16"/>
      <c r="NTZ152" s="16"/>
      <c r="NUD152" s="16"/>
      <c r="NUH152" s="16"/>
      <c r="NUL152" s="16"/>
      <c r="NUP152" s="16"/>
      <c r="NUT152" s="16"/>
      <c r="NUX152" s="16"/>
      <c r="NVB152" s="16"/>
      <c r="NVF152" s="16"/>
      <c r="NVJ152" s="16"/>
      <c r="NVN152" s="16"/>
      <c r="NVR152" s="16"/>
      <c r="NVV152" s="16"/>
      <c r="NVZ152" s="16"/>
      <c r="NWD152" s="16"/>
      <c r="NWH152" s="16"/>
      <c r="NWL152" s="16"/>
      <c r="NWP152" s="16"/>
      <c r="NWT152" s="16"/>
      <c r="NWX152" s="16"/>
      <c r="NXB152" s="16"/>
      <c r="NXF152" s="16"/>
      <c r="NXJ152" s="16"/>
      <c r="NXN152" s="16"/>
      <c r="NXR152" s="16"/>
      <c r="NXV152" s="16"/>
      <c r="NXZ152" s="16"/>
      <c r="NYD152" s="16"/>
      <c r="NYH152" s="16"/>
      <c r="NYL152" s="16"/>
      <c r="NYP152" s="16"/>
      <c r="NYT152" s="16"/>
      <c r="NYX152" s="16"/>
      <c r="NZB152" s="16"/>
      <c r="NZF152" s="16"/>
      <c r="NZJ152" s="16"/>
      <c r="NZN152" s="16"/>
      <c r="NZR152" s="16"/>
      <c r="NZV152" s="16"/>
      <c r="NZZ152" s="16"/>
      <c r="OAD152" s="16"/>
      <c r="OAH152" s="16"/>
      <c r="OAL152" s="16"/>
      <c r="OAP152" s="16"/>
      <c r="OAT152" s="16"/>
      <c r="OAX152" s="16"/>
      <c r="OBB152" s="16"/>
      <c r="OBF152" s="16"/>
      <c r="OBJ152" s="16"/>
      <c r="OBN152" s="16"/>
      <c r="OBR152" s="16"/>
      <c r="OBV152" s="16"/>
      <c r="OBZ152" s="16"/>
      <c r="OCD152" s="16"/>
      <c r="OCH152" s="16"/>
      <c r="OCL152" s="16"/>
      <c r="OCP152" s="16"/>
      <c r="OCT152" s="16"/>
      <c r="OCX152" s="16"/>
      <c r="ODB152" s="16"/>
      <c r="ODF152" s="16"/>
      <c r="ODJ152" s="16"/>
      <c r="ODN152" s="16"/>
      <c r="ODR152" s="16"/>
      <c r="ODV152" s="16"/>
      <c r="ODZ152" s="16"/>
      <c r="OED152" s="16"/>
      <c r="OEH152" s="16"/>
      <c r="OEL152" s="16"/>
      <c r="OEP152" s="16"/>
      <c r="OET152" s="16"/>
      <c r="OEX152" s="16"/>
      <c r="OFB152" s="16"/>
      <c r="OFF152" s="16"/>
      <c r="OFJ152" s="16"/>
      <c r="OFN152" s="16"/>
      <c r="OFR152" s="16"/>
      <c r="OFV152" s="16"/>
      <c r="OFZ152" s="16"/>
      <c r="OGD152" s="16"/>
      <c r="OGH152" s="16"/>
      <c r="OGL152" s="16"/>
      <c r="OGP152" s="16"/>
      <c r="OGT152" s="16"/>
      <c r="OGX152" s="16"/>
      <c r="OHB152" s="16"/>
      <c r="OHF152" s="16"/>
      <c r="OHJ152" s="16"/>
      <c r="OHN152" s="16"/>
      <c r="OHR152" s="16"/>
      <c r="OHV152" s="16"/>
      <c r="OHZ152" s="16"/>
      <c r="OID152" s="16"/>
      <c r="OIH152" s="16"/>
      <c r="OIL152" s="16"/>
      <c r="OIP152" s="16"/>
      <c r="OIT152" s="16"/>
      <c r="OIX152" s="16"/>
      <c r="OJB152" s="16"/>
      <c r="OJF152" s="16"/>
      <c r="OJJ152" s="16"/>
      <c r="OJN152" s="16"/>
      <c r="OJR152" s="16"/>
      <c r="OJV152" s="16"/>
      <c r="OJZ152" s="16"/>
      <c r="OKD152" s="16"/>
      <c r="OKH152" s="16"/>
      <c r="OKL152" s="16"/>
      <c r="OKP152" s="16"/>
      <c r="OKT152" s="16"/>
      <c r="OKX152" s="16"/>
      <c r="OLB152" s="16"/>
      <c r="OLF152" s="16"/>
      <c r="OLJ152" s="16"/>
      <c r="OLN152" s="16"/>
      <c r="OLR152" s="16"/>
      <c r="OLV152" s="16"/>
      <c r="OLZ152" s="16"/>
      <c r="OMD152" s="16"/>
      <c r="OMH152" s="16"/>
      <c r="OML152" s="16"/>
      <c r="OMP152" s="16"/>
      <c r="OMT152" s="16"/>
      <c r="OMX152" s="16"/>
      <c r="ONB152" s="16"/>
      <c r="ONF152" s="16"/>
      <c r="ONJ152" s="16"/>
      <c r="ONN152" s="16"/>
      <c r="ONR152" s="16"/>
      <c r="ONV152" s="16"/>
      <c r="ONZ152" s="16"/>
      <c r="OOD152" s="16"/>
      <c r="OOH152" s="16"/>
      <c r="OOL152" s="16"/>
      <c r="OOP152" s="16"/>
      <c r="OOT152" s="16"/>
      <c r="OOX152" s="16"/>
      <c r="OPB152" s="16"/>
      <c r="OPF152" s="16"/>
      <c r="OPJ152" s="16"/>
      <c r="OPN152" s="16"/>
      <c r="OPR152" s="16"/>
      <c r="OPV152" s="16"/>
      <c r="OPZ152" s="16"/>
      <c r="OQD152" s="16"/>
      <c r="OQH152" s="16"/>
      <c r="OQL152" s="16"/>
      <c r="OQP152" s="16"/>
      <c r="OQT152" s="16"/>
      <c r="OQX152" s="16"/>
      <c r="ORB152" s="16"/>
      <c r="ORF152" s="16"/>
      <c r="ORJ152" s="16"/>
      <c r="ORN152" s="16"/>
      <c r="ORR152" s="16"/>
      <c r="ORV152" s="16"/>
      <c r="ORZ152" s="16"/>
      <c r="OSD152" s="16"/>
      <c r="OSH152" s="16"/>
      <c r="OSL152" s="16"/>
      <c r="OSP152" s="16"/>
      <c r="OST152" s="16"/>
      <c r="OSX152" s="16"/>
      <c r="OTB152" s="16"/>
      <c r="OTF152" s="16"/>
      <c r="OTJ152" s="16"/>
      <c r="OTN152" s="16"/>
      <c r="OTR152" s="16"/>
      <c r="OTV152" s="16"/>
      <c r="OTZ152" s="16"/>
      <c r="OUD152" s="16"/>
      <c r="OUH152" s="16"/>
      <c r="OUL152" s="16"/>
      <c r="OUP152" s="16"/>
      <c r="OUT152" s="16"/>
      <c r="OUX152" s="16"/>
      <c r="OVB152" s="16"/>
      <c r="OVF152" s="16"/>
      <c r="OVJ152" s="16"/>
      <c r="OVN152" s="16"/>
      <c r="OVR152" s="16"/>
      <c r="OVV152" s="16"/>
      <c r="OVZ152" s="16"/>
      <c r="OWD152" s="16"/>
      <c r="OWH152" s="16"/>
      <c r="OWL152" s="16"/>
      <c r="OWP152" s="16"/>
      <c r="OWT152" s="16"/>
      <c r="OWX152" s="16"/>
      <c r="OXB152" s="16"/>
      <c r="OXF152" s="16"/>
      <c r="OXJ152" s="16"/>
      <c r="OXN152" s="16"/>
      <c r="OXR152" s="16"/>
      <c r="OXV152" s="16"/>
      <c r="OXZ152" s="16"/>
      <c r="OYD152" s="16"/>
      <c r="OYH152" s="16"/>
      <c r="OYL152" s="16"/>
      <c r="OYP152" s="16"/>
      <c r="OYT152" s="16"/>
      <c r="OYX152" s="16"/>
      <c r="OZB152" s="16"/>
      <c r="OZF152" s="16"/>
      <c r="OZJ152" s="16"/>
      <c r="OZN152" s="16"/>
      <c r="OZR152" s="16"/>
      <c r="OZV152" s="16"/>
      <c r="OZZ152" s="16"/>
      <c r="PAD152" s="16"/>
      <c r="PAH152" s="16"/>
      <c r="PAL152" s="16"/>
      <c r="PAP152" s="16"/>
      <c r="PAT152" s="16"/>
      <c r="PAX152" s="16"/>
      <c r="PBB152" s="16"/>
      <c r="PBF152" s="16"/>
      <c r="PBJ152" s="16"/>
      <c r="PBN152" s="16"/>
      <c r="PBR152" s="16"/>
      <c r="PBV152" s="16"/>
      <c r="PBZ152" s="16"/>
      <c r="PCD152" s="16"/>
      <c r="PCH152" s="16"/>
      <c r="PCL152" s="16"/>
      <c r="PCP152" s="16"/>
      <c r="PCT152" s="16"/>
      <c r="PCX152" s="16"/>
      <c r="PDB152" s="16"/>
      <c r="PDF152" s="16"/>
      <c r="PDJ152" s="16"/>
      <c r="PDN152" s="16"/>
      <c r="PDR152" s="16"/>
      <c r="PDV152" s="16"/>
      <c r="PDZ152" s="16"/>
      <c r="PED152" s="16"/>
      <c r="PEH152" s="16"/>
      <c r="PEL152" s="16"/>
      <c r="PEP152" s="16"/>
      <c r="PET152" s="16"/>
      <c r="PEX152" s="16"/>
      <c r="PFB152" s="16"/>
      <c r="PFF152" s="16"/>
      <c r="PFJ152" s="16"/>
      <c r="PFN152" s="16"/>
      <c r="PFR152" s="16"/>
      <c r="PFV152" s="16"/>
      <c r="PFZ152" s="16"/>
      <c r="PGD152" s="16"/>
      <c r="PGH152" s="16"/>
      <c r="PGL152" s="16"/>
      <c r="PGP152" s="16"/>
      <c r="PGT152" s="16"/>
      <c r="PGX152" s="16"/>
      <c r="PHB152" s="16"/>
      <c r="PHF152" s="16"/>
      <c r="PHJ152" s="16"/>
      <c r="PHN152" s="16"/>
      <c r="PHR152" s="16"/>
      <c r="PHV152" s="16"/>
      <c r="PHZ152" s="16"/>
      <c r="PID152" s="16"/>
      <c r="PIH152" s="16"/>
      <c r="PIL152" s="16"/>
      <c r="PIP152" s="16"/>
      <c r="PIT152" s="16"/>
      <c r="PIX152" s="16"/>
      <c r="PJB152" s="16"/>
      <c r="PJF152" s="16"/>
      <c r="PJJ152" s="16"/>
      <c r="PJN152" s="16"/>
      <c r="PJR152" s="16"/>
      <c r="PJV152" s="16"/>
      <c r="PJZ152" s="16"/>
      <c r="PKD152" s="16"/>
      <c r="PKH152" s="16"/>
      <c r="PKL152" s="16"/>
      <c r="PKP152" s="16"/>
      <c r="PKT152" s="16"/>
      <c r="PKX152" s="16"/>
      <c r="PLB152" s="16"/>
      <c r="PLF152" s="16"/>
      <c r="PLJ152" s="16"/>
      <c r="PLN152" s="16"/>
      <c r="PLR152" s="16"/>
      <c r="PLV152" s="16"/>
      <c r="PLZ152" s="16"/>
      <c r="PMD152" s="16"/>
      <c r="PMH152" s="16"/>
      <c r="PML152" s="16"/>
      <c r="PMP152" s="16"/>
      <c r="PMT152" s="16"/>
      <c r="PMX152" s="16"/>
      <c r="PNB152" s="16"/>
      <c r="PNF152" s="16"/>
      <c r="PNJ152" s="16"/>
      <c r="PNN152" s="16"/>
      <c r="PNR152" s="16"/>
      <c r="PNV152" s="16"/>
      <c r="PNZ152" s="16"/>
      <c r="POD152" s="16"/>
      <c r="POH152" s="16"/>
      <c r="POL152" s="16"/>
      <c r="POP152" s="16"/>
      <c r="POT152" s="16"/>
      <c r="POX152" s="16"/>
      <c r="PPB152" s="16"/>
      <c r="PPF152" s="16"/>
      <c r="PPJ152" s="16"/>
      <c r="PPN152" s="16"/>
      <c r="PPR152" s="16"/>
      <c r="PPV152" s="16"/>
      <c r="PPZ152" s="16"/>
      <c r="PQD152" s="16"/>
      <c r="PQH152" s="16"/>
      <c r="PQL152" s="16"/>
      <c r="PQP152" s="16"/>
      <c r="PQT152" s="16"/>
      <c r="PQX152" s="16"/>
      <c r="PRB152" s="16"/>
      <c r="PRF152" s="16"/>
      <c r="PRJ152" s="16"/>
      <c r="PRN152" s="16"/>
      <c r="PRR152" s="16"/>
      <c r="PRV152" s="16"/>
      <c r="PRZ152" s="16"/>
      <c r="PSD152" s="16"/>
      <c r="PSH152" s="16"/>
      <c r="PSL152" s="16"/>
      <c r="PSP152" s="16"/>
      <c r="PST152" s="16"/>
      <c r="PSX152" s="16"/>
      <c r="PTB152" s="16"/>
      <c r="PTF152" s="16"/>
      <c r="PTJ152" s="16"/>
      <c r="PTN152" s="16"/>
      <c r="PTR152" s="16"/>
      <c r="PTV152" s="16"/>
      <c r="PTZ152" s="16"/>
      <c r="PUD152" s="16"/>
      <c r="PUH152" s="16"/>
      <c r="PUL152" s="16"/>
      <c r="PUP152" s="16"/>
      <c r="PUT152" s="16"/>
      <c r="PUX152" s="16"/>
      <c r="PVB152" s="16"/>
      <c r="PVF152" s="16"/>
      <c r="PVJ152" s="16"/>
      <c r="PVN152" s="16"/>
      <c r="PVR152" s="16"/>
      <c r="PVV152" s="16"/>
      <c r="PVZ152" s="16"/>
      <c r="PWD152" s="16"/>
      <c r="PWH152" s="16"/>
      <c r="PWL152" s="16"/>
      <c r="PWP152" s="16"/>
      <c r="PWT152" s="16"/>
      <c r="PWX152" s="16"/>
      <c r="PXB152" s="16"/>
      <c r="PXF152" s="16"/>
      <c r="PXJ152" s="16"/>
      <c r="PXN152" s="16"/>
      <c r="PXR152" s="16"/>
      <c r="PXV152" s="16"/>
      <c r="PXZ152" s="16"/>
      <c r="PYD152" s="16"/>
      <c r="PYH152" s="16"/>
      <c r="PYL152" s="16"/>
      <c r="PYP152" s="16"/>
      <c r="PYT152" s="16"/>
      <c r="PYX152" s="16"/>
      <c r="PZB152" s="16"/>
      <c r="PZF152" s="16"/>
      <c r="PZJ152" s="16"/>
      <c r="PZN152" s="16"/>
      <c r="PZR152" s="16"/>
      <c r="PZV152" s="16"/>
      <c r="PZZ152" s="16"/>
      <c r="QAD152" s="16"/>
      <c r="QAH152" s="16"/>
      <c r="QAL152" s="16"/>
      <c r="QAP152" s="16"/>
      <c r="QAT152" s="16"/>
      <c r="QAX152" s="16"/>
      <c r="QBB152" s="16"/>
      <c r="QBF152" s="16"/>
      <c r="QBJ152" s="16"/>
      <c r="QBN152" s="16"/>
      <c r="QBR152" s="16"/>
      <c r="QBV152" s="16"/>
      <c r="QBZ152" s="16"/>
      <c r="QCD152" s="16"/>
      <c r="QCH152" s="16"/>
      <c r="QCL152" s="16"/>
      <c r="QCP152" s="16"/>
      <c r="QCT152" s="16"/>
      <c r="QCX152" s="16"/>
      <c r="QDB152" s="16"/>
      <c r="QDF152" s="16"/>
      <c r="QDJ152" s="16"/>
      <c r="QDN152" s="16"/>
      <c r="QDR152" s="16"/>
      <c r="QDV152" s="16"/>
      <c r="QDZ152" s="16"/>
      <c r="QED152" s="16"/>
      <c r="QEH152" s="16"/>
      <c r="QEL152" s="16"/>
      <c r="QEP152" s="16"/>
      <c r="QET152" s="16"/>
      <c r="QEX152" s="16"/>
      <c r="QFB152" s="16"/>
      <c r="QFF152" s="16"/>
      <c r="QFJ152" s="16"/>
      <c r="QFN152" s="16"/>
      <c r="QFR152" s="16"/>
      <c r="QFV152" s="16"/>
      <c r="QFZ152" s="16"/>
      <c r="QGD152" s="16"/>
      <c r="QGH152" s="16"/>
      <c r="QGL152" s="16"/>
      <c r="QGP152" s="16"/>
      <c r="QGT152" s="16"/>
      <c r="QGX152" s="16"/>
      <c r="QHB152" s="16"/>
      <c r="QHF152" s="16"/>
      <c r="QHJ152" s="16"/>
      <c r="QHN152" s="16"/>
      <c r="QHR152" s="16"/>
      <c r="QHV152" s="16"/>
      <c r="QHZ152" s="16"/>
      <c r="QID152" s="16"/>
      <c r="QIH152" s="16"/>
      <c r="QIL152" s="16"/>
      <c r="QIP152" s="16"/>
      <c r="QIT152" s="16"/>
      <c r="QIX152" s="16"/>
      <c r="QJB152" s="16"/>
      <c r="QJF152" s="16"/>
      <c r="QJJ152" s="16"/>
      <c r="QJN152" s="16"/>
      <c r="QJR152" s="16"/>
      <c r="QJV152" s="16"/>
      <c r="QJZ152" s="16"/>
      <c r="QKD152" s="16"/>
      <c r="QKH152" s="16"/>
      <c r="QKL152" s="16"/>
      <c r="QKP152" s="16"/>
      <c r="QKT152" s="16"/>
      <c r="QKX152" s="16"/>
      <c r="QLB152" s="16"/>
      <c r="QLF152" s="16"/>
      <c r="QLJ152" s="16"/>
      <c r="QLN152" s="16"/>
      <c r="QLR152" s="16"/>
      <c r="QLV152" s="16"/>
      <c r="QLZ152" s="16"/>
      <c r="QMD152" s="16"/>
      <c r="QMH152" s="16"/>
      <c r="QML152" s="16"/>
      <c r="QMP152" s="16"/>
      <c r="QMT152" s="16"/>
      <c r="QMX152" s="16"/>
      <c r="QNB152" s="16"/>
      <c r="QNF152" s="16"/>
      <c r="QNJ152" s="16"/>
      <c r="QNN152" s="16"/>
      <c r="QNR152" s="16"/>
      <c r="QNV152" s="16"/>
      <c r="QNZ152" s="16"/>
      <c r="QOD152" s="16"/>
      <c r="QOH152" s="16"/>
      <c r="QOL152" s="16"/>
      <c r="QOP152" s="16"/>
      <c r="QOT152" s="16"/>
      <c r="QOX152" s="16"/>
      <c r="QPB152" s="16"/>
      <c r="QPF152" s="16"/>
      <c r="QPJ152" s="16"/>
      <c r="QPN152" s="16"/>
      <c r="QPR152" s="16"/>
      <c r="QPV152" s="16"/>
      <c r="QPZ152" s="16"/>
      <c r="QQD152" s="16"/>
      <c r="QQH152" s="16"/>
      <c r="QQL152" s="16"/>
      <c r="QQP152" s="16"/>
      <c r="QQT152" s="16"/>
      <c r="QQX152" s="16"/>
      <c r="QRB152" s="16"/>
      <c r="QRF152" s="16"/>
      <c r="QRJ152" s="16"/>
      <c r="QRN152" s="16"/>
      <c r="QRR152" s="16"/>
      <c r="QRV152" s="16"/>
      <c r="QRZ152" s="16"/>
      <c r="QSD152" s="16"/>
      <c r="QSH152" s="16"/>
      <c r="QSL152" s="16"/>
      <c r="QSP152" s="16"/>
      <c r="QST152" s="16"/>
      <c r="QSX152" s="16"/>
      <c r="QTB152" s="16"/>
      <c r="QTF152" s="16"/>
      <c r="QTJ152" s="16"/>
      <c r="QTN152" s="16"/>
      <c r="QTR152" s="16"/>
      <c r="QTV152" s="16"/>
      <c r="QTZ152" s="16"/>
      <c r="QUD152" s="16"/>
      <c r="QUH152" s="16"/>
      <c r="QUL152" s="16"/>
      <c r="QUP152" s="16"/>
      <c r="QUT152" s="16"/>
      <c r="QUX152" s="16"/>
      <c r="QVB152" s="16"/>
      <c r="QVF152" s="16"/>
      <c r="QVJ152" s="16"/>
      <c r="QVN152" s="16"/>
      <c r="QVR152" s="16"/>
      <c r="QVV152" s="16"/>
      <c r="QVZ152" s="16"/>
      <c r="QWD152" s="16"/>
      <c r="QWH152" s="16"/>
      <c r="QWL152" s="16"/>
      <c r="QWP152" s="16"/>
      <c r="QWT152" s="16"/>
      <c r="QWX152" s="16"/>
      <c r="QXB152" s="16"/>
      <c r="QXF152" s="16"/>
      <c r="QXJ152" s="16"/>
      <c r="QXN152" s="16"/>
      <c r="QXR152" s="16"/>
      <c r="QXV152" s="16"/>
      <c r="QXZ152" s="16"/>
      <c r="QYD152" s="16"/>
      <c r="QYH152" s="16"/>
      <c r="QYL152" s="16"/>
      <c r="QYP152" s="16"/>
      <c r="QYT152" s="16"/>
      <c r="QYX152" s="16"/>
      <c r="QZB152" s="16"/>
      <c r="QZF152" s="16"/>
      <c r="QZJ152" s="16"/>
      <c r="QZN152" s="16"/>
      <c r="QZR152" s="16"/>
      <c r="QZV152" s="16"/>
      <c r="QZZ152" s="16"/>
      <c r="RAD152" s="16"/>
      <c r="RAH152" s="16"/>
      <c r="RAL152" s="16"/>
      <c r="RAP152" s="16"/>
      <c r="RAT152" s="16"/>
      <c r="RAX152" s="16"/>
      <c r="RBB152" s="16"/>
      <c r="RBF152" s="16"/>
      <c r="RBJ152" s="16"/>
      <c r="RBN152" s="16"/>
      <c r="RBR152" s="16"/>
      <c r="RBV152" s="16"/>
      <c r="RBZ152" s="16"/>
      <c r="RCD152" s="16"/>
      <c r="RCH152" s="16"/>
      <c r="RCL152" s="16"/>
      <c r="RCP152" s="16"/>
      <c r="RCT152" s="16"/>
      <c r="RCX152" s="16"/>
      <c r="RDB152" s="16"/>
      <c r="RDF152" s="16"/>
      <c r="RDJ152" s="16"/>
      <c r="RDN152" s="16"/>
      <c r="RDR152" s="16"/>
      <c r="RDV152" s="16"/>
      <c r="RDZ152" s="16"/>
      <c r="RED152" s="16"/>
      <c r="REH152" s="16"/>
      <c r="REL152" s="16"/>
      <c r="REP152" s="16"/>
      <c r="RET152" s="16"/>
      <c r="REX152" s="16"/>
      <c r="RFB152" s="16"/>
      <c r="RFF152" s="16"/>
      <c r="RFJ152" s="16"/>
      <c r="RFN152" s="16"/>
      <c r="RFR152" s="16"/>
      <c r="RFV152" s="16"/>
      <c r="RFZ152" s="16"/>
      <c r="RGD152" s="16"/>
      <c r="RGH152" s="16"/>
      <c r="RGL152" s="16"/>
      <c r="RGP152" s="16"/>
      <c r="RGT152" s="16"/>
      <c r="RGX152" s="16"/>
      <c r="RHB152" s="16"/>
      <c r="RHF152" s="16"/>
      <c r="RHJ152" s="16"/>
      <c r="RHN152" s="16"/>
      <c r="RHR152" s="16"/>
      <c r="RHV152" s="16"/>
      <c r="RHZ152" s="16"/>
      <c r="RID152" s="16"/>
      <c r="RIH152" s="16"/>
      <c r="RIL152" s="16"/>
      <c r="RIP152" s="16"/>
      <c r="RIT152" s="16"/>
      <c r="RIX152" s="16"/>
      <c r="RJB152" s="16"/>
      <c r="RJF152" s="16"/>
      <c r="RJJ152" s="16"/>
      <c r="RJN152" s="16"/>
      <c r="RJR152" s="16"/>
      <c r="RJV152" s="16"/>
      <c r="RJZ152" s="16"/>
      <c r="RKD152" s="16"/>
      <c r="RKH152" s="16"/>
      <c r="RKL152" s="16"/>
      <c r="RKP152" s="16"/>
      <c r="RKT152" s="16"/>
      <c r="RKX152" s="16"/>
      <c r="RLB152" s="16"/>
      <c r="RLF152" s="16"/>
      <c r="RLJ152" s="16"/>
      <c r="RLN152" s="16"/>
      <c r="RLR152" s="16"/>
      <c r="RLV152" s="16"/>
      <c r="RLZ152" s="16"/>
      <c r="RMD152" s="16"/>
      <c r="RMH152" s="16"/>
      <c r="RML152" s="16"/>
      <c r="RMP152" s="16"/>
      <c r="RMT152" s="16"/>
      <c r="RMX152" s="16"/>
      <c r="RNB152" s="16"/>
      <c r="RNF152" s="16"/>
      <c r="RNJ152" s="16"/>
      <c r="RNN152" s="16"/>
      <c r="RNR152" s="16"/>
      <c r="RNV152" s="16"/>
      <c r="RNZ152" s="16"/>
      <c r="ROD152" s="16"/>
      <c r="ROH152" s="16"/>
      <c r="ROL152" s="16"/>
      <c r="ROP152" s="16"/>
      <c r="ROT152" s="16"/>
      <c r="ROX152" s="16"/>
      <c r="RPB152" s="16"/>
      <c r="RPF152" s="16"/>
      <c r="RPJ152" s="16"/>
      <c r="RPN152" s="16"/>
      <c r="RPR152" s="16"/>
      <c r="RPV152" s="16"/>
      <c r="RPZ152" s="16"/>
      <c r="RQD152" s="16"/>
      <c r="RQH152" s="16"/>
      <c r="RQL152" s="16"/>
      <c r="RQP152" s="16"/>
      <c r="RQT152" s="16"/>
      <c r="RQX152" s="16"/>
      <c r="RRB152" s="16"/>
      <c r="RRF152" s="16"/>
      <c r="RRJ152" s="16"/>
      <c r="RRN152" s="16"/>
      <c r="RRR152" s="16"/>
      <c r="RRV152" s="16"/>
      <c r="RRZ152" s="16"/>
      <c r="RSD152" s="16"/>
      <c r="RSH152" s="16"/>
      <c r="RSL152" s="16"/>
      <c r="RSP152" s="16"/>
      <c r="RST152" s="16"/>
      <c r="RSX152" s="16"/>
      <c r="RTB152" s="16"/>
      <c r="RTF152" s="16"/>
      <c r="RTJ152" s="16"/>
      <c r="RTN152" s="16"/>
      <c r="RTR152" s="16"/>
      <c r="RTV152" s="16"/>
      <c r="RTZ152" s="16"/>
      <c r="RUD152" s="16"/>
      <c r="RUH152" s="16"/>
      <c r="RUL152" s="16"/>
      <c r="RUP152" s="16"/>
      <c r="RUT152" s="16"/>
      <c r="RUX152" s="16"/>
      <c r="RVB152" s="16"/>
      <c r="RVF152" s="16"/>
      <c r="RVJ152" s="16"/>
      <c r="RVN152" s="16"/>
      <c r="RVR152" s="16"/>
      <c r="RVV152" s="16"/>
      <c r="RVZ152" s="16"/>
      <c r="RWD152" s="16"/>
      <c r="RWH152" s="16"/>
      <c r="RWL152" s="16"/>
      <c r="RWP152" s="16"/>
      <c r="RWT152" s="16"/>
      <c r="RWX152" s="16"/>
      <c r="RXB152" s="16"/>
      <c r="RXF152" s="16"/>
      <c r="RXJ152" s="16"/>
      <c r="RXN152" s="16"/>
      <c r="RXR152" s="16"/>
      <c r="RXV152" s="16"/>
      <c r="RXZ152" s="16"/>
      <c r="RYD152" s="16"/>
      <c r="RYH152" s="16"/>
      <c r="RYL152" s="16"/>
      <c r="RYP152" s="16"/>
      <c r="RYT152" s="16"/>
      <c r="RYX152" s="16"/>
      <c r="RZB152" s="16"/>
      <c r="RZF152" s="16"/>
      <c r="RZJ152" s="16"/>
      <c r="RZN152" s="16"/>
      <c r="RZR152" s="16"/>
      <c r="RZV152" s="16"/>
      <c r="RZZ152" s="16"/>
      <c r="SAD152" s="16"/>
      <c r="SAH152" s="16"/>
      <c r="SAL152" s="16"/>
      <c r="SAP152" s="16"/>
      <c r="SAT152" s="16"/>
      <c r="SAX152" s="16"/>
      <c r="SBB152" s="16"/>
      <c r="SBF152" s="16"/>
      <c r="SBJ152" s="16"/>
      <c r="SBN152" s="16"/>
      <c r="SBR152" s="16"/>
      <c r="SBV152" s="16"/>
      <c r="SBZ152" s="16"/>
      <c r="SCD152" s="16"/>
      <c r="SCH152" s="16"/>
      <c r="SCL152" s="16"/>
      <c r="SCP152" s="16"/>
      <c r="SCT152" s="16"/>
      <c r="SCX152" s="16"/>
      <c r="SDB152" s="16"/>
      <c r="SDF152" s="16"/>
      <c r="SDJ152" s="16"/>
      <c r="SDN152" s="16"/>
      <c r="SDR152" s="16"/>
      <c r="SDV152" s="16"/>
      <c r="SDZ152" s="16"/>
      <c r="SED152" s="16"/>
      <c r="SEH152" s="16"/>
      <c r="SEL152" s="16"/>
      <c r="SEP152" s="16"/>
      <c r="SET152" s="16"/>
      <c r="SEX152" s="16"/>
      <c r="SFB152" s="16"/>
      <c r="SFF152" s="16"/>
      <c r="SFJ152" s="16"/>
      <c r="SFN152" s="16"/>
      <c r="SFR152" s="16"/>
      <c r="SFV152" s="16"/>
      <c r="SFZ152" s="16"/>
      <c r="SGD152" s="16"/>
      <c r="SGH152" s="16"/>
      <c r="SGL152" s="16"/>
      <c r="SGP152" s="16"/>
      <c r="SGT152" s="16"/>
      <c r="SGX152" s="16"/>
      <c r="SHB152" s="16"/>
      <c r="SHF152" s="16"/>
      <c r="SHJ152" s="16"/>
      <c r="SHN152" s="16"/>
      <c r="SHR152" s="16"/>
      <c r="SHV152" s="16"/>
      <c r="SHZ152" s="16"/>
      <c r="SID152" s="16"/>
      <c r="SIH152" s="16"/>
      <c r="SIL152" s="16"/>
      <c r="SIP152" s="16"/>
      <c r="SIT152" s="16"/>
      <c r="SIX152" s="16"/>
      <c r="SJB152" s="16"/>
      <c r="SJF152" s="16"/>
      <c r="SJJ152" s="16"/>
      <c r="SJN152" s="16"/>
      <c r="SJR152" s="16"/>
      <c r="SJV152" s="16"/>
      <c r="SJZ152" s="16"/>
      <c r="SKD152" s="16"/>
      <c r="SKH152" s="16"/>
      <c r="SKL152" s="16"/>
      <c r="SKP152" s="16"/>
      <c r="SKT152" s="16"/>
      <c r="SKX152" s="16"/>
      <c r="SLB152" s="16"/>
      <c r="SLF152" s="16"/>
      <c r="SLJ152" s="16"/>
      <c r="SLN152" s="16"/>
      <c r="SLR152" s="16"/>
      <c r="SLV152" s="16"/>
      <c r="SLZ152" s="16"/>
      <c r="SMD152" s="16"/>
      <c r="SMH152" s="16"/>
      <c r="SML152" s="16"/>
      <c r="SMP152" s="16"/>
      <c r="SMT152" s="16"/>
      <c r="SMX152" s="16"/>
      <c r="SNB152" s="16"/>
      <c r="SNF152" s="16"/>
      <c r="SNJ152" s="16"/>
      <c r="SNN152" s="16"/>
      <c r="SNR152" s="16"/>
      <c r="SNV152" s="16"/>
      <c r="SNZ152" s="16"/>
      <c r="SOD152" s="16"/>
      <c r="SOH152" s="16"/>
      <c r="SOL152" s="16"/>
      <c r="SOP152" s="16"/>
      <c r="SOT152" s="16"/>
      <c r="SOX152" s="16"/>
      <c r="SPB152" s="16"/>
      <c r="SPF152" s="16"/>
      <c r="SPJ152" s="16"/>
      <c r="SPN152" s="16"/>
      <c r="SPR152" s="16"/>
      <c r="SPV152" s="16"/>
      <c r="SPZ152" s="16"/>
      <c r="SQD152" s="16"/>
      <c r="SQH152" s="16"/>
      <c r="SQL152" s="16"/>
      <c r="SQP152" s="16"/>
      <c r="SQT152" s="16"/>
      <c r="SQX152" s="16"/>
      <c r="SRB152" s="16"/>
      <c r="SRF152" s="16"/>
      <c r="SRJ152" s="16"/>
      <c r="SRN152" s="16"/>
      <c r="SRR152" s="16"/>
      <c r="SRV152" s="16"/>
      <c r="SRZ152" s="16"/>
      <c r="SSD152" s="16"/>
      <c r="SSH152" s="16"/>
      <c r="SSL152" s="16"/>
      <c r="SSP152" s="16"/>
      <c r="SST152" s="16"/>
      <c r="SSX152" s="16"/>
      <c r="STB152" s="16"/>
      <c r="STF152" s="16"/>
      <c r="STJ152" s="16"/>
      <c r="STN152" s="16"/>
      <c r="STR152" s="16"/>
      <c r="STV152" s="16"/>
      <c r="STZ152" s="16"/>
      <c r="SUD152" s="16"/>
      <c r="SUH152" s="16"/>
      <c r="SUL152" s="16"/>
      <c r="SUP152" s="16"/>
      <c r="SUT152" s="16"/>
      <c r="SUX152" s="16"/>
      <c r="SVB152" s="16"/>
      <c r="SVF152" s="16"/>
      <c r="SVJ152" s="16"/>
      <c r="SVN152" s="16"/>
      <c r="SVR152" s="16"/>
      <c r="SVV152" s="16"/>
      <c r="SVZ152" s="16"/>
      <c r="SWD152" s="16"/>
      <c r="SWH152" s="16"/>
      <c r="SWL152" s="16"/>
      <c r="SWP152" s="16"/>
      <c r="SWT152" s="16"/>
      <c r="SWX152" s="16"/>
      <c r="SXB152" s="16"/>
      <c r="SXF152" s="16"/>
      <c r="SXJ152" s="16"/>
      <c r="SXN152" s="16"/>
      <c r="SXR152" s="16"/>
      <c r="SXV152" s="16"/>
      <c r="SXZ152" s="16"/>
      <c r="SYD152" s="16"/>
      <c r="SYH152" s="16"/>
      <c r="SYL152" s="16"/>
      <c r="SYP152" s="16"/>
      <c r="SYT152" s="16"/>
      <c r="SYX152" s="16"/>
      <c r="SZB152" s="16"/>
      <c r="SZF152" s="16"/>
      <c r="SZJ152" s="16"/>
      <c r="SZN152" s="16"/>
      <c r="SZR152" s="16"/>
      <c r="SZV152" s="16"/>
      <c r="SZZ152" s="16"/>
      <c r="TAD152" s="16"/>
      <c r="TAH152" s="16"/>
      <c r="TAL152" s="16"/>
      <c r="TAP152" s="16"/>
      <c r="TAT152" s="16"/>
      <c r="TAX152" s="16"/>
      <c r="TBB152" s="16"/>
      <c r="TBF152" s="16"/>
      <c r="TBJ152" s="16"/>
      <c r="TBN152" s="16"/>
      <c r="TBR152" s="16"/>
      <c r="TBV152" s="16"/>
      <c r="TBZ152" s="16"/>
      <c r="TCD152" s="16"/>
      <c r="TCH152" s="16"/>
      <c r="TCL152" s="16"/>
      <c r="TCP152" s="16"/>
      <c r="TCT152" s="16"/>
      <c r="TCX152" s="16"/>
      <c r="TDB152" s="16"/>
      <c r="TDF152" s="16"/>
      <c r="TDJ152" s="16"/>
      <c r="TDN152" s="16"/>
      <c r="TDR152" s="16"/>
      <c r="TDV152" s="16"/>
      <c r="TDZ152" s="16"/>
      <c r="TED152" s="16"/>
      <c r="TEH152" s="16"/>
      <c r="TEL152" s="16"/>
      <c r="TEP152" s="16"/>
      <c r="TET152" s="16"/>
      <c r="TEX152" s="16"/>
      <c r="TFB152" s="16"/>
      <c r="TFF152" s="16"/>
      <c r="TFJ152" s="16"/>
      <c r="TFN152" s="16"/>
      <c r="TFR152" s="16"/>
      <c r="TFV152" s="16"/>
      <c r="TFZ152" s="16"/>
      <c r="TGD152" s="16"/>
      <c r="TGH152" s="16"/>
      <c r="TGL152" s="16"/>
      <c r="TGP152" s="16"/>
      <c r="TGT152" s="16"/>
      <c r="TGX152" s="16"/>
      <c r="THB152" s="16"/>
      <c r="THF152" s="16"/>
      <c r="THJ152" s="16"/>
      <c r="THN152" s="16"/>
      <c r="THR152" s="16"/>
      <c r="THV152" s="16"/>
      <c r="THZ152" s="16"/>
      <c r="TID152" s="16"/>
      <c r="TIH152" s="16"/>
      <c r="TIL152" s="16"/>
      <c r="TIP152" s="16"/>
      <c r="TIT152" s="16"/>
      <c r="TIX152" s="16"/>
      <c r="TJB152" s="16"/>
      <c r="TJF152" s="16"/>
      <c r="TJJ152" s="16"/>
      <c r="TJN152" s="16"/>
      <c r="TJR152" s="16"/>
      <c r="TJV152" s="16"/>
      <c r="TJZ152" s="16"/>
      <c r="TKD152" s="16"/>
      <c r="TKH152" s="16"/>
      <c r="TKL152" s="16"/>
      <c r="TKP152" s="16"/>
      <c r="TKT152" s="16"/>
      <c r="TKX152" s="16"/>
      <c r="TLB152" s="16"/>
      <c r="TLF152" s="16"/>
      <c r="TLJ152" s="16"/>
      <c r="TLN152" s="16"/>
      <c r="TLR152" s="16"/>
      <c r="TLV152" s="16"/>
      <c r="TLZ152" s="16"/>
      <c r="TMD152" s="16"/>
      <c r="TMH152" s="16"/>
      <c r="TML152" s="16"/>
      <c r="TMP152" s="16"/>
      <c r="TMT152" s="16"/>
      <c r="TMX152" s="16"/>
      <c r="TNB152" s="16"/>
      <c r="TNF152" s="16"/>
      <c r="TNJ152" s="16"/>
      <c r="TNN152" s="16"/>
      <c r="TNR152" s="16"/>
      <c r="TNV152" s="16"/>
      <c r="TNZ152" s="16"/>
      <c r="TOD152" s="16"/>
      <c r="TOH152" s="16"/>
      <c r="TOL152" s="16"/>
      <c r="TOP152" s="16"/>
      <c r="TOT152" s="16"/>
      <c r="TOX152" s="16"/>
      <c r="TPB152" s="16"/>
      <c r="TPF152" s="16"/>
      <c r="TPJ152" s="16"/>
      <c r="TPN152" s="16"/>
      <c r="TPR152" s="16"/>
      <c r="TPV152" s="16"/>
      <c r="TPZ152" s="16"/>
      <c r="TQD152" s="16"/>
      <c r="TQH152" s="16"/>
      <c r="TQL152" s="16"/>
      <c r="TQP152" s="16"/>
      <c r="TQT152" s="16"/>
      <c r="TQX152" s="16"/>
      <c r="TRB152" s="16"/>
      <c r="TRF152" s="16"/>
      <c r="TRJ152" s="16"/>
      <c r="TRN152" s="16"/>
      <c r="TRR152" s="16"/>
      <c r="TRV152" s="16"/>
      <c r="TRZ152" s="16"/>
      <c r="TSD152" s="16"/>
      <c r="TSH152" s="16"/>
      <c r="TSL152" s="16"/>
      <c r="TSP152" s="16"/>
      <c r="TST152" s="16"/>
      <c r="TSX152" s="16"/>
      <c r="TTB152" s="16"/>
      <c r="TTF152" s="16"/>
      <c r="TTJ152" s="16"/>
      <c r="TTN152" s="16"/>
      <c r="TTR152" s="16"/>
      <c r="TTV152" s="16"/>
      <c r="TTZ152" s="16"/>
      <c r="TUD152" s="16"/>
      <c r="TUH152" s="16"/>
      <c r="TUL152" s="16"/>
      <c r="TUP152" s="16"/>
      <c r="TUT152" s="16"/>
      <c r="TUX152" s="16"/>
      <c r="TVB152" s="16"/>
      <c r="TVF152" s="16"/>
      <c r="TVJ152" s="16"/>
      <c r="TVN152" s="16"/>
      <c r="TVR152" s="16"/>
      <c r="TVV152" s="16"/>
      <c r="TVZ152" s="16"/>
      <c r="TWD152" s="16"/>
      <c r="TWH152" s="16"/>
      <c r="TWL152" s="16"/>
      <c r="TWP152" s="16"/>
      <c r="TWT152" s="16"/>
      <c r="TWX152" s="16"/>
      <c r="TXB152" s="16"/>
      <c r="TXF152" s="16"/>
      <c r="TXJ152" s="16"/>
      <c r="TXN152" s="16"/>
      <c r="TXR152" s="16"/>
      <c r="TXV152" s="16"/>
      <c r="TXZ152" s="16"/>
      <c r="TYD152" s="16"/>
      <c r="TYH152" s="16"/>
      <c r="TYL152" s="16"/>
      <c r="TYP152" s="16"/>
      <c r="TYT152" s="16"/>
      <c r="TYX152" s="16"/>
      <c r="TZB152" s="16"/>
      <c r="TZF152" s="16"/>
      <c r="TZJ152" s="16"/>
      <c r="TZN152" s="16"/>
      <c r="TZR152" s="16"/>
      <c r="TZV152" s="16"/>
      <c r="TZZ152" s="16"/>
      <c r="UAD152" s="16"/>
      <c r="UAH152" s="16"/>
      <c r="UAL152" s="16"/>
      <c r="UAP152" s="16"/>
      <c r="UAT152" s="16"/>
      <c r="UAX152" s="16"/>
      <c r="UBB152" s="16"/>
      <c r="UBF152" s="16"/>
      <c r="UBJ152" s="16"/>
      <c r="UBN152" s="16"/>
      <c r="UBR152" s="16"/>
      <c r="UBV152" s="16"/>
      <c r="UBZ152" s="16"/>
      <c r="UCD152" s="16"/>
      <c r="UCH152" s="16"/>
      <c r="UCL152" s="16"/>
      <c r="UCP152" s="16"/>
      <c r="UCT152" s="16"/>
      <c r="UCX152" s="16"/>
      <c r="UDB152" s="16"/>
      <c r="UDF152" s="16"/>
      <c r="UDJ152" s="16"/>
      <c r="UDN152" s="16"/>
      <c r="UDR152" s="16"/>
      <c r="UDV152" s="16"/>
      <c r="UDZ152" s="16"/>
      <c r="UED152" s="16"/>
      <c r="UEH152" s="16"/>
      <c r="UEL152" s="16"/>
      <c r="UEP152" s="16"/>
      <c r="UET152" s="16"/>
      <c r="UEX152" s="16"/>
      <c r="UFB152" s="16"/>
      <c r="UFF152" s="16"/>
      <c r="UFJ152" s="16"/>
      <c r="UFN152" s="16"/>
      <c r="UFR152" s="16"/>
      <c r="UFV152" s="16"/>
      <c r="UFZ152" s="16"/>
      <c r="UGD152" s="16"/>
      <c r="UGH152" s="16"/>
      <c r="UGL152" s="16"/>
      <c r="UGP152" s="16"/>
      <c r="UGT152" s="16"/>
      <c r="UGX152" s="16"/>
      <c r="UHB152" s="16"/>
      <c r="UHF152" s="16"/>
      <c r="UHJ152" s="16"/>
      <c r="UHN152" s="16"/>
      <c r="UHR152" s="16"/>
      <c r="UHV152" s="16"/>
      <c r="UHZ152" s="16"/>
      <c r="UID152" s="16"/>
      <c r="UIH152" s="16"/>
      <c r="UIL152" s="16"/>
      <c r="UIP152" s="16"/>
      <c r="UIT152" s="16"/>
      <c r="UIX152" s="16"/>
      <c r="UJB152" s="16"/>
      <c r="UJF152" s="16"/>
      <c r="UJJ152" s="16"/>
      <c r="UJN152" s="16"/>
      <c r="UJR152" s="16"/>
      <c r="UJV152" s="16"/>
      <c r="UJZ152" s="16"/>
      <c r="UKD152" s="16"/>
      <c r="UKH152" s="16"/>
      <c r="UKL152" s="16"/>
      <c r="UKP152" s="16"/>
      <c r="UKT152" s="16"/>
      <c r="UKX152" s="16"/>
      <c r="ULB152" s="16"/>
      <c r="ULF152" s="16"/>
      <c r="ULJ152" s="16"/>
      <c r="ULN152" s="16"/>
      <c r="ULR152" s="16"/>
      <c r="ULV152" s="16"/>
      <c r="ULZ152" s="16"/>
      <c r="UMD152" s="16"/>
      <c r="UMH152" s="16"/>
      <c r="UML152" s="16"/>
      <c r="UMP152" s="16"/>
      <c r="UMT152" s="16"/>
      <c r="UMX152" s="16"/>
      <c r="UNB152" s="16"/>
      <c r="UNF152" s="16"/>
      <c r="UNJ152" s="16"/>
      <c r="UNN152" s="16"/>
      <c r="UNR152" s="16"/>
      <c r="UNV152" s="16"/>
      <c r="UNZ152" s="16"/>
      <c r="UOD152" s="16"/>
      <c r="UOH152" s="16"/>
      <c r="UOL152" s="16"/>
      <c r="UOP152" s="16"/>
      <c r="UOT152" s="16"/>
      <c r="UOX152" s="16"/>
      <c r="UPB152" s="16"/>
      <c r="UPF152" s="16"/>
      <c r="UPJ152" s="16"/>
      <c r="UPN152" s="16"/>
      <c r="UPR152" s="16"/>
      <c r="UPV152" s="16"/>
      <c r="UPZ152" s="16"/>
      <c r="UQD152" s="16"/>
      <c r="UQH152" s="16"/>
      <c r="UQL152" s="16"/>
      <c r="UQP152" s="16"/>
      <c r="UQT152" s="16"/>
      <c r="UQX152" s="16"/>
      <c r="URB152" s="16"/>
      <c r="URF152" s="16"/>
      <c r="URJ152" s="16"/>
      <c r="URN152" s="16"/>
      <c r="URR152" s="16"/>
      <c r="URV152" s="16"/>
      <c r="URZ152" s="16"/>
      <c r="USD152" s="16"/>
      <c r="USH152" s="16"/>
      <c r="USL152" s="16"/>
      <c r="USP152" s="16"/>
      <c r="UST152" s="16"/>
      <c r="USX152" s="16"/>
      <c r="UTB152" s="16"/>
      <c r="UTF152" s="16"/>
      <c r="UTJ152" s="16"/>
      <c r="UTN152" s="16"/>
      <c r="UTR152" s="16"/>
      <c r="UTV152" s="16"/>
      <c r="UTZ152" s="16"/>
      <c r="UUD152" s="16"/>
      <c r="UUH152" s="16"/>
      <c r="UUL152" s="16"/>
      <c r="UUP152" s="16"/>
      <c r="UUT152" s="16"/>
      <c r="UUX152" s="16"/>
      <c r="UVB152" s="16"/>
      <c r="UVF152" s="16"/>
      <c r="UVJ152" s="16"/>
      <c r="UVN152" s="16"/>
      <c r="UVR152" s="16"/>
      <c r="UVV152" s="16"/>
      <c r="UVZ152" s="16"/>
      <c r="UWD152" s="16"/>
      <c r="UWH152" s="16"/>
      <c r="UWL152" s="16"/>
      <c r="UWP152" s="16"/>
      <c r="UWT152" s="16"/>
      <c r="UWX152" s="16"/>
      <c r="UXB152" s="16"/>
      <c r="UXF152" s="16"/>
      <c r="UXJ152" s="16"/>
      <c r="UXN152" s="16"/>
      <c r="UXR152" s="16"/>
      <c r="UXV152" s="16"/>
      <c r="UXZ152" s="16"/>
      <c r="UYD152" s="16"/>
      <c r="UYH152" s="16"/>
      <c r="UYL152" s="16"/>
      <c r="UYP152" s="16"/>
      <c r="UYT152" s="16"/>
      <c r="UYX152" s="16"/>
      <c r="UZB152" s="16"/>
      <c r="UZF152" s="16"/>
      <c r="UZJ152" s="16"/>
      <c r="UZN152" s="16"/>
      <c r="UZR152" s="16"/>
      <c r="UZV152" s="16"/>
      <c r="UZZ152" s="16"/>
      <c r="VAD152" s="16"/>
      <c r="VAH152" s="16"/>
      <c r="VAL152" s="16"/>
      <c r="VAP152" s="16"/>
      <c r="VAT152" s="16"/>
      <c r="VAX152" s="16"/>
      <c r="VBB152" s="16"/>
      <c r="VBF152" s="16"/>
      <c r="VBJ152" s="16"/>
      <c r="VBN152" s="16"/>
      <c r="VBR152" s="16"/>
      <c r="VBV152" s="16"/>
      <c r="VBZ152" s="16"/>
      <c r="VCD152" s="16"/>
      <c r="VCH152" s="16"/>
      <c r="VCL152" s="16"/>
      <c r="VCP152" s="16"/>
      <c r="VCT152" s="16"/>
      <c r="VCX152" s="16"/>
      <c r="VDB152" s="16"/>
      <c r="VDF152" s="16"/>
      <c r="VDJ152" s="16"/>
      <c r="VDN152" s="16"/>
      <c r="VDR152" s="16"/>
      <c r="VDV152" s="16"/>
      <c r="VDZ152" s="16"/>
      <c r="VED152" s="16"/>
      <c r="VEH152" s="16"/>
      <c r="VEL152" s="16"/>
      <c r="VEP152" s="16"/>
      <c r="VET152" s="16"/>
      <c r="VEX152" s="16"/>
      <c r="VFB152" s="16"/>
      <c r="VFF152" s="16"/>
      <c r="VFJ152" s="16"/>
      <c r="VFN152" s="16"/>
      <c r="VFR152" s="16"/>
      <c r="VFV152" s="16"/>
      <c r="VFZ152" s="16"/>
      <c r="VGD152" s="16"/>
      <c r="VGH152" s="16"/>
      <c r="VGL152" s="16"/>
      <c r="VGP152" s="16"/>
      <c r="VGT152" s="16"/>
      <c r="VGX152" s="16"/>
      <c r="VHB152" s="16"/>
      <c r="VHF152" s="16"/>
      <c r="VHJ152" s="16"/>
      <c r="VHN152" s="16"/>
      <c r="VHR152" s="16"/>
      <c r="VHV152" s="16"/>
      <c r="VHZ152" s="16"/>
      <c r="VID152" s="16"/>
      <c r="VIH152" s="16"/>
      <c r="VIL152" s="16"/>
      <c r="VIP152" s="16"/>
      <c r="VIT152" s="16"/>
      <c r="VIX152" s="16"/>
      <c r="VJB152" s="16"/>
      <c r="VJF152" s="16"/>
      <c r="VJJ152" s="16"/>
      <c r="VJN152" s="16"/>
      <c r="VJR152" s="16"/>
      <c r="VJV152" s="16"/>
      <c r="VJZ152" s="16"/>
      <c r="VKD152" s="16"/>
      <c r="VKH152" s="16"/>
      <c r="VKL152" s="16"/>
      <c r="VKP152" s="16"/>
      <c r="VKT152" s="16"/>
      <c r="VKX152" s="16"/>
      <c r="VLB152" s="16"/>
      <c r="VLF152" s="16"/>
      <c r="VLJ152" s="16"/>
      <c r="VLN152" s="16"/>
      <c r="VLR152" s="16"/>
      <c r="VLV152" s="16"/>
      <c r="VLZ152" s="16"/>
      <c r="VMD152" s="16"/>
      <c r="VMH152" s="16"/>
      <c r="VML152" s="16"/>
      <c r="VMP152" s="16"/>
      <c r="VMT152" s="16"/>
      <c r="VMX152" s="16"/>
      <c r="VNB152" s="16"/>
      <c r="VNF152" s="16"/>
      <c r="VNJ152" s="16"/>
      <c r="VNN152" s="16"/>
      <c r="VNR152" s="16"/>
      <c r="VNV152" s="16"/>
      <c r="VNZ152" s="16"/>
      <c r="VOD152" s="16"/>
      <c r="VOH152" s="16"/>
      <c r="VOL152" s="16"/>
      <c r="VOP152" s="16"/>
      <c r="VOT152" s="16"/>
      <c r="VOX152" s="16"/>
      <c r="VPB152" s="16"/>
      <c r="VPF152" s="16"/>
      <c r="VPJ152" s="16"/>
      <c r="VPN152" s="16"/>
      <c r="VPR152" s="16"/>
      <c r="VPV152" s="16"/>
      <c r="VPZ152" s="16"/>
      <c r="VQD152" s="16"/>
      <c r="VQH152" s="16"/>
      <c r="VQL152" s="16"/>
      <c r="VQP152" s="16"/>
      <c r="VQT152" s="16"/>
      <c r="VQX152" s="16"/>
      <c r="VRB152" s="16"/>
      <c r="VRF152" s="16"/>
      <c r="VRJ152" s="16"/>
      <c r="VRN152" s="16"/>
      <c r="VRR152" s="16"/>
      <c r="VRV152" s="16"/>
      <c r="VRZ152" s="16"/>
      <c r="VSD152" s="16"/>
      <c r="VSH152" s="16"/>
      <c r="VSL152" s="16"/>
      <c r="VSP152" s="16"/>
      <c r="VST152" s="16"/>
      <c r="VSX152" s="16"/>
      <c r="VTB152" s="16"/>
      <c r="VTF152" s="16"/>
      <c r="VTJ152" s="16"/>
      <c r="VTN152" s="16"/>
      <c r="VTR152" s="16"/>
      <c r="VTV152" s="16"/>
      <c r="VTZ152" s="16"/>
      <c r="VUD152" s="16"/>
      <c r="VUH152" s="16"/>
      <c r="VUL152" s="16"/>
      <c r="VUP152" s="16"/>
      <c r="VUT152" s="16"/>
      <c r="VUX152" s="16"/>
      <c r="VVB152" s="16"/>
      <c r="VVF152" s="16"/>
      <c r="VVJ152" s="16"/>
      <c r="VVN152" s="16"/>
      <c r="VVR152" s="16"/>
      <c r="VVV152" s="16"/>
      <c r="VVZ152" s="16"/>
      <c r="VWD152" s="16"/>
      <c r="VWH152" s="16"/>
      <c r="VWL152" s="16"/>
      <c r="VWP152" s="16"/>
      <c r="VWT152" s="16"/>
      <c r="VWX152" s="16"/>
      <c r="VXB152" s="16"/>
      <c r="VXF152" s="16"/>
      <c r="VXJ152" s="16"/>
      <c r="VXN152" s="16"/>
      <c r="VXR152" s="16"/>
      <c r="VXV152" s="16"/>
      <c r="VXZ152" s="16"/>
      <c r="VYD152" s="16"/>
      <c r="VYH152" s="16"/>
      <c r="VYL152" s="16"/>
      <c r="VYP152" s="16"/>
      <c r="VYT152" s="16"/>
      <c r="VYX152" s="16"/>
      <c r="VZB152" s="16"/>
      <c r="VZF152" s="16"/>
      <c r="VZJ152" s="16"/>
      <c r="VZN152" s="16"/>
      <c r="VZR152" s="16"/>
      <c r="VZV152" s="16"/>
      <c r="VZZ152" s="16"/>
      <c r="WAD152" s="16"/>
      <c r="WAH152" s="16"/>
      <c r="WAL152" s="16"/>
      <c r="WAP152" s="16"/>
      <c r="WAT152" s="16"/>
      <c r="WAX152" s="16"/>
      <c r="WBB152" s="16"/>
      <c r="WBF152" s="16"/>
      <c r="WBJ152" s="16"/>
      <c r="WBN152" s="16"/>
      <c r="WBR152" s="16"/>
      <c r="WBV152" s="16"/>
      <c r="WBZ152" s="16"/>
      <c r="WCD152" s="16"/>
      <c r="WCH152" s="16"/>
      <c r="WCL152" s="16"/>
      <c r="WCP152" s="16"/>
      <c r="WCT152" s="16"/>
      <c r="WCX152" s="16"/>
      <c r="WDB152" s="16"/>
      <c r="WDF152" s="16"/>
      <c r="WDJ152" s="16"/>
      <c r="WDN152" s="16"/>
      <c r="WDR152" s="16"/>
      <c r="WDV152" s="16"/>
      <c r="WDZ152" s="16"/>
      <c r="WED152" s="16"/>
      <c r="WEH152" s="16"/>
      <c r="WEL152" s="16"/>
      <c r="WEP152" s="16"/>
      <c r="WET152" s="16"/>
      <c r="WEX152" s="16"/>
      <c r="WFB152" s="16"/>
      <c r="WFF152" s="16"/>
      <c r="WFJ152" s="16"/>
      <c r="WFN152" s="16"/>
      <c r="WFR152" s="16"/>
      <c r="WFV152" s="16"/>
      <c r="WFZ152" s="16"/>
      <c r="WGD152" s="16"/>
      <c r="WGH152" s="16"/>
      <c r="WGL152" s="16"/>
      <c r="WGP152" s="16"/>
      <c r="WGT152" s="16"/>
      <c r="WGX152" s="16"/>
      <c r="WHB152" s="16"/>
      <c r="WHF152" s="16"/>
      <c r="WHJ152" s="16"/>
      <c r="WHN152" s="16"/>
      <c r="WHR152" s="16"/>
      <c r="WHV152" s="16"/>
      <c r="WHZ152" s="16"/>
      <c r="WID152" s="16"/>
      <c r="WIH152" s="16"/>
      <c r="WIL152" s="16"/>
      <c r="WIP152" s="16"/>
      <c r="WIT152" s="16"/>
      <c r="WIX152" s="16"/>
      <c r="WJB152" s="16"/>
      <c r="WJF152" s="16"/>
      <c r="WJJ152" s="16"/>
      <c r="WJN152" s="16"/>
      <c r="WJR152" s="16"/>
      <c r="WJV152" s="16"/>
      <c r="WJZ152" s="16"/>
      <c r="WKD152" s="16"/>
      <c r="WKH152" s="16"/>
      <c r="WKL152" s="16"/>
      <c r="WKP152" s="16"/>
      <c r="WKT152" s="16"/>
      <c r="WKX152" s="16"/>
      <c r="WLB152" s="16"/>
      <c r="WLF152" s="16"/>
      <c r="WLJ152" s="16"/>
      <c r="WLN152" s="16"/>
      <c r="WLR152" s="16"/>
      <c r="WLV152" s="16"/>
      <c r="WLZ152" s="16"/>
      <c r="WMD152" s="16"/>
      <c r="WMH152" s="16"/>
      <c r="WML152" s="16"/>
      <c r="WMP152" s="16"/>
      <c r="WMT152" s="16"/>
      <c r="WMX152" s="16"/>
      <c r="WNB152" s="16"/>
      <c r="WNF152" s="16"/>
      <c r="WNJ152" s="16"/>
      <c r="WNN152" s="16"/>
      <c r="WNR152" s="16"/>
      <c r="WNV152" s="16"/>
      <c r="WNZ152" s="16"/>
      <c r="WOD152" s="16"/>
      <c r="WOH152" s="16"/>
      <c r="WOL152" s="16"/>
      <c r="WOP152" s="16"/>
      <c r="WOT152" s="16"/>
      <c r="WOX152" s="16"/>
      <c r="WPB152" s="16"/>
      <c r="WPF152" s="16"/>
      <c r="WPJ152" s="16"/>
      <c r="WPN152" s="16"/>
      <c r="WPR152" s="16"/>
      <c r="WPV152" s="16"/>
      <c r="WPZ152" s="16"/>
      <c r="WQD152" s="16"/>
      <c r="WQH152" s="16"/>
      <c r="WQL152" s="16"/>
      <c r="WQP152" s="16"/>
      <c r="WQT152" s="16"/>
      <c r="WQX152" s="16"/>
      <c r="WRB152" s="16"/>
      <c r="WRF152" s="16"/>
      <c r="WRJ152" s="16"/>
      <c r="WRN152" s="16"/>
      <c r="WRR152" s="16"/>
      <c r="WRV152" s="16"/>
      <c r="WRZ152" s="16"/>
      <c r="WSD152" s="16"/>
      <c r="WSH152" s="16"/>
      <c r="WSL152" s="16"/>
      <c r="WSP152" s="16"/>
      <c r="WST152" s="16"/>
      <c r="WSX152" s="16"/>
      <c r="WTB152" s="16"/>
      <c r="WTF152" s="16"/>
      <c r="WTJ152" s="16"/>
      <c r="WTN152" s="16"/>
      <c r="WTR152" s="16"/>
      <c r="WTV152" s="16"/>
      <c r="WTZ152" s="16"/>
      <c r="WUD152" s="16"/>
      <c r="WUH152" s="16"/>
      <c r="WUL152" s="16"/>
      <c r="WUP152" s="16"/>
      <c r="WUT152" s="16"/>
      <c r="WUX152" s="16"/>
      <c r="WVB152" s="16"/>
      <c r="WVF152" s="16"/>
      <c r="WVJ152" s="16"/>
      <c r="WVN152" s="16"/>
      <c r="WVR152" s="16"/>
      <c r="WVV152" s="16"/>
      <c r="WVZ152" s="16"/>
      <c r="WWD152" s="16"/>
      <c r="WWH152" s="16"/>
      <c r="WWL152" s="16"/>
      <c r="WWP152" s="16"/>
      <c r="WWT152" s="16"/>
      <c r="WWX152" s="16"/>
      <c r="WXB152" s="16"/>
      <c r="WXF152" s="16"/>
      <c r="WXJ152" s="16"/>
      <c r="WXN152" s="16"/>
      <c r="WXR152" s="16"/>
      <c r="WXV152" s="16"/>
      <c r="WXZ152" s="16"/>
      <c r="WYD152" s="16"/>
      <c r="WYH152" s="16"/>
      <c r="WYL152" s="16"/>
      <c r="WYP152" s="16"/>
      <c r="WYT152" s="16"/>
      <c r="WYX152" s="16"/>
      <c r="WZB152" s="16"/>
      <c r="WZF152" s="16"/>
      <c r="WZJ152" s="16"/>
      <c r="WZN152" s="16"/>
      <c r="WZR152" s="16"/>
      <c r="WZV152" s="16"/>
      <c r="WZZ152" s="16"/>
      <c r="XAD152" s="16"/>
      <c r="XAH152" s="16"/>
      <c r="XAL152" s="16"/>
      <c r="XAP152" s="16"/>
      <c r="XAT152" s="16"/>
      <c r="XAX152" s="16"/>
      <c r="XBB152" s="16"/>
      <c r="XBF152" s="16"/>
      <c r="XBJ152" s="16"/>
      <c r="XBN152" s="16"/>
      <c r="XBR152" s="16"/>
      <c r="XBV152" s="16"/>
      <c r="XBZ152" s="16"/>
      <c r="XCD152" s="16"/>
      <c r="XCH152" s="16"/>
      <c r="XCL152" s="16"/>
      <c r="XCP152" s="16"/>
      <c r="XCT152" s="16"/>
      <c r="XCX152" s="16"/>
      <c r="XDB152" s="16"/>
      <c r="XDF152" s="16"/>
      <c r="XDJ152" s="16"/>
      <c r="XDN152" s="16"/>
      <c r="XDR152" s="16"/>
      <c r="XDV152" s="16"/>
      <c r="XDZ152" s="16"/>
      <c r="XED152" s="16"/>
      <c r="XEH152" s="16"/>
      <c r="XEL152" s="16"/>
      <c r="XEP152" s="16"/>
      <c r="XET152" s="16"/>
      <c r="XEX152" s="16"/>
      <c r="XFB152" s="16"/>
    </row>
    <row r="153" spans="1:1022 1026:2046 2050:3070 3074:4094 4098:5118 5122:6142 6146:7166 7170:8190 8194:9214 9218:10238 10242:11262 11266:12286 12290:13310 13314:14334 14338:15358 15362:16382" s="34" customFormat="1" x14ac:dyDescent="0.2">
      <c r="A153" s="88"/>
      <c r="B153" s="88"/>
      <c r="C153" s="88"/>
      <c r="D153" s="88"/>
      <c r="E153" s="88"/>
      <c r="F153" s="88"/>
      <c r="G153" s="55"/>
      <c r="H153" s="126"/>
      <c r="I153" s="312"/>
      <c r="J153" s="313"/>
      <c r="K153" s="313"/>
      <c r="L153" s="314"/>
      <c r="M153" s="55"/>
      <c r="N153" s="55"/>
      <c r="O153" s="127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</row>
    <row r="154" spans="1:1022 1026:2046 2050:3070 3074:4094 4098:5118 5122:6142 6146:7166 7170:8190 8194:9214 9218:10238 10242:11262 11266:12286 12290:13310 13314:14334 14338:15358 15362:16382" s="34" customFormat="1" ht="15.75" thickBot="1" x14ac:dyDescent="0.3">
      <c r="A154" s="88"/>
      <c r="B154" s="88"/>
      <c r="C154" s="88"/>
      <c r="D154" s="88"/>
      <c r="E154" s="88"/>
      <c r="F154" s="88"/>
      <c r="G154" s="55"/>
      <c r="H154" s="126"/>
      <c r="I154" s="315"/>
      <c r="J154" s="316"/>
      <c r="K154" s="316"/>
      <c r="L154" s="317"/>
      <c r="M154" s="55"/>
      <c r="N154" s="11"/>
      <c r="O154" s="127"/>
      <c r="P154" s="55"/>
      <c r="Q154" s="55"/>
      <c r="R154" s="11"/>
      <c r="S154" s="55"/>
      <c r="T154" s="55"/>
      <c r="U154" s="55"/>
      <c r="V154" s="11"/>
      <c r="W154" s="55"/>
      <c r="X154" s="55"/>
      <c r="Y154" s="55"/>
      <c r="Z154" s="11"/>
      <c r="AA154" s="55"/>
      <c r="AB154" s="55"/>
      <c r="AC154" s="55"/>
      <c r="AD154" s="11"/>
      <c r="AE154" s="55"/>
      <c r="AF154" s="55"/>
      <c r="AG154" s="55"/>
      <c r="AH154" s="11"/>
      <c r="AI154" s="55"/>
      <c r="AJ154" s="55"/>
      <c r="AK154" s="55"/>
      <c r="AL154" s="11"/>
      <c r="AM154" s="55"/>
      <c r="AP154" s="16"/>
      <c r="AT154" s="16"/>
      <c r="AX154" s="16"/>
      <c r="BB154" s="16"/>
      <c r="BF154" s="16"/>
      <c r="BJ154" s="16"/>
      <c r="BN154" s="16"/>
      <c r="BR154" s="16"/>
      <c r="BV154" s="16"/>
      <c r="BZ154" s="16"/>
      <c r="CD154" s="16"/>
      <c r="CH154" s="16"/>
      <c r="CL154" s="16"/>
      <c r="CP154" s="16"/>
      <c r="CT154" s="16"/>
      <c r="CX154" s="16"/>
      <c r="DB154" s="16"/>
      <c r="DF154" s="16"/>
      <c r="DJ154" s="16"/>
      <c r="DN154" s="16"/>
      <c r="DR154" s="16"/>
      <c r="DV154" s="16"/>
      <c r="DZ154" s="16"/>
      <c r="ED154" s="16"/>
      <c r="EH154" s="16"/>
      <c r="EL154" s="16"/>
      <c r="EP154" s="16"/>
      <c r="ET154" s="16"/>
      <c r="EX154" s="16"/>
      <c r="FB154" s="16"/>
      <c r="FF154" s="16"/>
      <c r="FJ154" s="16"/>
      <c r="FN154" s="16"/>
      <c r="FR154" s="16"/>
      <c r="FV154" s="16"/>
      <c r="FZ154" s="16"/>
      <c r="GD154" s="16"/>
      <c r="GH154" s="16"/>
      <c r="GL154" s="16"/>
      <c r="GP154" s="16"/>
      <c r="GT154" s="16"/>
      <c r="GX154" s="16"/>
      <c r="HB154" s="16"/>
      <c r="HF154" s="16"/>
      <c r="HJ154" s="16"/>
      <c r="HN154" s="16"/>
      <c r="HR154" s="16"/>
      <c r="HV154" s="16"/>
      <c r="HZ154" s="16"/>
      <c r="ID154" s="16"/>
      <c r="IH154" s="16"/>
      <c r="IL154" s="16"/>
      <c r="IP154" s="16"/>
      <c r="IT154" s="16"/>
      <c r="IX154" s="16"/>
      <c r="JB154" s="16"/>
      <c r="JF154" s="16"/>
      <c r="JJ154" s="16"/>
      <c r="JN154" s="16"/>
      <c r="JR154" s="16"/>
      <c r="JV154" s="16"/>
      <c r="JZ154" s="16"/>
      <c r="KD154" s="16"/>
      <c r="KH154" s="16"/>
      <c r="KL154" s="16"/>
      <c r="KP154" s="16"/>
      <c r="KT154" s="16"/>
      <c r="KX154" s="16"/>
      <c r="LB154" s="16"/>
      <c r="LF154" s="16"/>
      <c r="LJ154" s="16"/>
      <c r="LN154" s="16"/>
      <c r="LR154" s="16"/>
      <c r="LV154" s="16"/>
      <c r="LZ154" s="16"/>
      <c r="MD154" s="16"/>
      <c r="MH154" s="16"/>
      <c r="ML154" s="16"/>
      <c r="MP154" s="16"/>
      <c r="MT154" s="16"/>
      <c r="MX154" s="16"/>
      <c r="NB154" s="16"/>
      <c r="NF154" s="16"/>
      <c r="NJ154" s="16"/>
      <c r="NN154" s="16"/>
      <c r="NR154" s="16"/>
      <c r="NV154" s="16"/>
      <c r="NZ154" s="16"/>
      <c r="OD154" s="16"/>
      <c r="OH154" s="16"/>
      <c r="OL154" s="16"/>
      <c r="OP154" s="16"/>
      <c r="OT154" s="16"/>
      <c r="OX154" s="16"/>
      <c r="PB154" s="16"/>
      <c r="PF154" s="16"/>
      <c r="PJ154" s="16"/>
      <c r="PN154" s="16"/>
      <c r="PR154" s="16"/>
      <c r="PV154" s="16"/>
      <c r="PZ154" s="16"/>
      <c r="QD154" s="16"/>
      <c r="QH154" s="16"/>
      <c r="QL154" s="16"/>
      <c r="QP154" s="16"/>
      <c r="QT154" s="16"/>
      <c r="QX154" s="16"/>
      <c r="RB154" s="16"/>
      <c r="RF154" s="16"/>
      <c r="RJ154" s="16"/>
      <c r="RN154" s="16"/>
      <c r="RR154" s="16"/>
      <c r="RV154" s="16"/>
      <c r="RZ154" s="16"/>
      <c r="SD154" s="16"/>
      <c r="SH154" s="16"/>
      <c r="SL154" s="16"/>
      <c r="SP154" s="16"/>
      <c r="ST154" s="16"/>
      <c r="SX154" s="16"/>
      <c r="TB154" s="16"/>
      <c r="TF154" s="16"/>
      <c r="TJ154" s="16"/>
      <c r="TN154" s="16"/>
      <c r="TR154" s="16"/>
      <c r="TV154" s="16"/>
      <c r="TZ154" s="16"/>
      <c r="UD154" s="16"/>
      <c r="UH154" s="16"/>
      <c r="UL154" s="16"/>
      <c r="UP154" s="16"/>
      <c r="UT154" s="16"/>
      <c r="UX154" s="16"/>
      <c r="VB154" s="16"/>
      <c r="VF154" s="16"/>
      <c r="VJ154" s="16"/>
      <c r="VN154" s="16"/>
      <c r="VR154" s="16"/>
      <c r="VV154" s="16"/>
      <c r="VZ154" s="16"/>
      <c r="WD154" s="16"/>
      <c r="WH154" s="16"/>
      <c r="WL154" s="16"/>
      <c r="WP154" s="16"/>
      <c r="WT154" s="16"/>
      <c r="WX154" s="16"/>
      <c r="XB154" s="16"/>
      <c r="XF154" s="16"/>
      <c r="XJ154" s="16"/>
      <c r="XN154" s="16"/>
      <c r="XR154" s="16"/>
      <c r="XV154" s="16"/>
      <c r="XZ154" s="16"/>
      <c r="YD154" s="16"/>
      <c r="YH154" s="16"/>
      <c r="YL154" s="16"/>
      <c r="YP154" s="16"/>
      <c r="YT154" s="16"/>
      <c r="YX154" s="16"/>
      <c r="ZB154" s="16"/>
      <c r="ZF154" s="16"/>
      <c r="ZJ154" s="16"/>
      <c r="ZN154" s="16"/>
      <c r="ZR154" s="16"/>
      <c r="ZV154" s="16"/>
      <c r="ZZ154" s="16"/>
      <c r="AAD154" s="16"/>
      <c r="AAH154" s="16"/>
      <c r="AAL154" s="16"/>
      <c r="AAP154" s="16"/>
      <c r="AAT154" s="16"/>
      <c r="AAX154" s="16"/>
      <c r="ABB154" s="16"/>
      <c r="ABF154" s="16"/>
      <c r="ABJ154" s="16"/>
      <c r="ABN154" s="16"/>
      <c r="ABR154" s="16"/>
      <c r="ABV154" s="16"/>
      <c r="ABZ154" s="16"/>
      <c r="ACD154" s="16"/>
      <c r="ACH154" s="16"/>
      <c r="ACL154" s="16"/>
      <c r="ACP154" s="16"/>
      <c r="ACT154" s="16"/>
      <c r="ACX154" s="16"/>
      <c r="ADB154" s="16"/>
      <c r="ADF154" s="16"/>
      <c r="ADJ154" s="16"/>
      <c r="ADN154" s="16"/>
      <c r="ADR154" s="16"/>
      <c r="ADV154" s="16"/>
      <c r="ADZ154" s="16"/>
      <c r="AED154" s="16"/>
      <c r="AEH154" s="16"/>
      <c r="AEL154" s="16"/>
      <c r="AEP154" s="16"/>
      <c r="AET154" s="16"/>
      <c r="AEX154" s="16"/>
      <c r="AFB154" s="16"/>
      <c r="AFF154" s="16"/>
      <c r="AFJ154" s="16"/>
      <c r="AFN154" s="16"/>
      <c r="AFR154" s="16"/>
      <c r="AFV154" s="16"/>
      <c r="AFZ154" s="16"/>
      <c r="AGD154" s="16"/>
      <c r="AGH154" s="16"/>
      <c r="AGL154" s="16"/>
      <c r="AGP154" s="16"/>
      <c r="AGT154" s="16"/>
      <c r="AGX154" s="16"/>
      <c r="AHB154" s="16"/>
      <c r="AHF154" s="16"/>
      <c r="AHJ154" s="16"/>
      <c r="AHN154" s="16"/>
      <c r="AHR154" s="16"/>
      <c r="AHV154" s="16"/>
      <c r="AHZ154" s="16"/>
      <c r="AID154" s="16"/>
      <c r="AIH154" s="16"/>
      <c r="AIL154" s="16"/>
      <c r="AIP154" s="16"/>
      <c r="AIT154" s="16"/>
      <c r="AIX154" s="16"/>
      <c r="AJB154" s="16"/>
      <c r="AJF154" s="16"/>
      <c r="AJJ154" s="16"/>
      <c r="AJN154" s="16"/>
      <c r="AJR154" s="16"/>
      <c r="AJV154" s="16"/>
      <c r="AJZ154" s="16"/>
      <c r="AKD154" s="16"/>
      <c r="AKH154" s="16"/>
      <c r="AKL154" s="16"/>
      <c r="AKP154" s="16"/>
      <c r="AKT154" s="16"/>
      <c r="AKX154" s="16"/>
      <c r="ALB154" s="16"/>
      <c r="ALF154" s="16"/>
      <c r="ALJ154" s="16"/>
      <c r="ALN154" s="16"/>
      <c r="ALR154" s="16"/>
      <c r="ALV154" s="16"/>
      <c r="ALZ154" s="16"/>
      <c r="AMD154" s="16"/>
      <c r="AMH154" s="16"/>
      <c r="AML154" s="16"/>
      <c r="AMP154" s="16"/>
      <c r="AMT154" s="16"/>
      <c r="AMX154" s="16"/>
      <c r="ANB154" s="16"/>
      <c r="ANF154" s="16"/>
      <c r="ANJ154" s="16"/>
      <c r="ANN154" s="16"/>
      <c r="ANR154" s="16"/>
      <c r="ANV154" s="16"/>
      <c r="ANZ154" s="16"/>
      <c r="AOD154" s="16"/>
      <c r="AOH154" s="16"/>
      <c r="AOL154" s="16"/>
      <c r="AOP154" s="16"/>
      <c r="AOT154" s="16"/>
      <c r="AOX154" s="16"/>
      <c r="APB154" s="16"/>
      <c r="APF154" s="16"/>
      <c r="APJ154" s="16"/>
      <c r="APN154" s="16"/>
      <c r="APR154" s="16"/>
      <c r="APV154" s="16"/>
      <c r="APZ154" s="16"/>
      <c r="AQD154" s="16"/>
      <c r="AQH154" s="16"/>
      <c r="AQL154" s="16"/>
      <c r="AQP154" s="16"/>
      <c r="AQT154" s="16"/>
      <c r="AQX154" s="16"/>
      <c r="ARB154" s="16"/>
      <c r="ARF154" s="16"/>
      <c r="ARJ154" s="16"/>
      <c r="ARN154" s="16"/>
      <c r="ARR154" s="16"/>
      <c r="ARV154" s="16"/>
      <c r="ARZ154" s="16"/>
      <c r="ASD154" s="16"/>
      <c r="ASH154" s="16"/>
      <c r="ASL154" s="16"/>
      <c r="ASP154" s="16"/>
      <c r="AST154" s="16"/>
      <c r="ASX154" s="16"/>
      <c r="ATB154" s="16"/>
      <c r="ATF154" s="16"/>
      <c r="ATJ154" s="16"/>
      <c r="ATN154" s="16"/>
      <c r="ATR154" s="16"/>
      <c r="ATV154" s="16"/>
      <c r="ATZ154" s="16"/>
      <c r="AUD154" s="16"/>
      <c r="AUH154" s="16"/>
      <c r="AUL154" s="16"/>
      <c r="AUP154" s="16"/>
      <c r="AUT154" s="16"/>
      <c r="AUX154" s="16"/>
      <c r="AVB154" s="16"/>
      <c r="AVF154" s="16"/>
      <c r="AVJ154" s="16"/>
      <c r="AVN154" s="16"/>
      <c r="AVR154" s="16"/>
      <c r="AVV154" s="16"/>
      <c r="AVZ154" s="16"/>
      <c r="AWD154" s="16"/>
      <c r="AWH154" s="16"/>
      <c r="AWL154" s="16"/>
      <c r="AWP154" s="16"/>
      <c r="AWT154" s="16"/>
      <c r="AWX154" s="16"/>
      <c r="AXB154" s="16"/>
      <c r="AXF154" s="16"/>
      <c r="AXJ154" s="16"/>
      <c r="AXN154" s="16"/>
      <c r="AXR154" s="16"/>
      <c r="AXV154" s="16"/>
      <c r="AXZ154" s="16"/>
      <c r="AYD154" s="16"/>
      <c r="AYH154" s="16"/>
      <c r="AYL154" s="16"/>
      <c r="AYP154" s="16"/>
      <c r="AYT154" s="16"/>
      <c r="AYX154" s="16"/>
      <c r="AZB154" s="16"/>
      <c r="AZF154" s="16"/>
      <c r="AZJ154" s="16"/>
      <c r="AZN154" s="16"/>
      <c r="AZR154" s="16"/>
      <c r="AZV154" s="16"/>
      <c r="AZZ154" s="16"/>
      <c r="BAD154" s="16"/>
      <c r="BAH154" s="16"/>
      <c r="BAL154" s="16"/>
      <c r="BAP154" s="16"/>
      <c r="BAT154" s="16"/>
      <c r="BAX154" s="16"/>
      <c r="BBB154" s="16"/>
      <c r="BBF154" s="16"/>
      <c r="BBJ154" s="16"/>
      <c r="BBN154" s="16"/>
      <c r="BBR154" s="16"/>
      <c r="BBV154" s="16"/>
      <c r="BBZ154" s="16"/>
      <c r="BCD154" s="16"/>
      <c r="BCH154" s="16"/>
      <c r="BCL154" s="16"/>
      <c r="BCP154" s="16"/>
      <c r="BCT154" s="16"/>
      <c r="BCX154" s="16"/>
      <c r="BDB154" s="16"/>
      <c r="BDF154" s="16"/>
      <c r="BDJ154" s="16"/>
      <c r="BDN154" s="16"/>
      <c r="BDR154" s="16"/>
      <c r="BDV154" s="16"/>
      <c r="BDZ154" s="16"/>
      <c r="BED154" s="16"/>
      <c r="BEH154" s="16"/>
      <c r="BEL154" s="16"/>
      <c r="BEP154" s="16"/>
      <c r="BET154" s="16"/>
      <c r="BEX154" s="16"/>
      <c r="BFB154" s="16"/>
      <c r="BFF154" s="16"/>
      <c r="BFJ154" s="16"/>
      <c r="BFN154" s="16"/>
      <c r="BFR154" s="16"/>
      <c r="BFV154" s="16"/>
      <c r="BFZ154" s="16"/>
      <c r="BGD154" s="16"/>
      <c r="BGH154" s="16"/>
      <c r="BGL154" s="16"/>
      <c r="BGP154" s="16"/>
      <c r="BGT154" s="16"/>
      <c r="BGX154" s="16"/>
      <c r="BHB154" s="16"/>
      <c r="BHF154" s="16"/>
      <c r="BHJ154" s="16"/>
      <c r="BHN154" s="16"/>
      <c r="BHR154" s="16"/>
      <c r="BHV154" s="16"/>
      <c r="BHZ154" s="16"/>
      <c r="BID154" s="16"/>
      <c r="BIH154" s="16"/>
      <c r="BIL154" s="16"/>
      <c r="BIP154" s="16"/>
      <c r="BIT154" s="16"/>
      <c r="BIX154" s="16"/>
      <c r="BJB154" s="16"/>
      <c r="BJF154" s="16"/>
      <c r="BJJ154" s="16"/>
      <c r="BJN154" s="16"/>
      <c r="BJR154" s="16"/>
      <c r="BJV154" s="16"/>
      <c r="BJZ154" s="16"/>
      <c r="BKD154" s="16"/>
      <c r="BKH154" s="16"/>
      <c r="BKL154" s="16"/>
      <c r="BKP154" s="16"/>
      <c r="BKT154" s="16"/>
      <c r="BKX154" s="16"/>
      <c r="BLB154" s="16"/>
      <c r="BLF154" s="16"/>
      <c r="BLJ154" s="16"/>
      <c r="BLN154" s="16"/>
      <c r="BLR154" s="16"/>
      <c r="BLV154" s="16"/>
      <c r="BLZ154" s="16"/>
      <c r="BMD154" s="16"/>
      <c r="BMH154" s="16"/>
      <c r="BML154" s="16"/>
      <c r="BMP154" s="16"/>
      <c r="BMT154" s="16"/>
      <c r="BMX154" s="16"/>
      <c r="BNB154" s="16"/>
      <c r="BNF154" s="16"/>
      <c r="BNJ154" s="16"/>
      <c r="BNN154" s="16"/>
      <c r="BNR154" s="16"/>
      <c r="BNV154" s="16"/>
      <c r="BNZ154" s="16"/>
      <c r="BOD154" s="16"/>
      <c r="BOH154" s="16"/>
      <c r="BOL154" s="16"/>
      <c r="BOP154" s="16"/>
      <c r="BOT154" s="16"/>
      <c r="BOX154" s="16"/>
      <c r="BPB154" s="16"/>
      <c r="BPF154" s="16"/>
      <c r="BPJ154" s="16"/>
      <c r="BPN154" s="16"/>
      <c r="BPR154" s="16"/>
      <c r="BPV154" s="16"/>
      <c r="BPZ154" s="16"/>
      <c r="BQD154" s="16"/>
      <c r="BQH154" s="16"/>
      <c r="BQL154" s="16"/>
      <c r="BQP154" s="16"/>
      <c r="BQT154" s="16"/>
      <c r="BQX154" s="16"/>
      <c r="BRB154" s="16"/>
      <c r="BRF154" s="16"/>
      <c r="BRJ154" s="16"/>
      <c r="BRN154" s="16"/>
      <c r="BRR154" s="16"/>
      <c r="BRV154" s="16"/>
      <c r="BRZ154" s="16"/>
      <c r="BSD154" s="16"/>
      <c r="BSH154" s="16"/>
      <c r="BSL154" s="16"/>
      <c r="BSP154" s="16"/>
      <c r="BST154" s="16"/>
      <c r="BSX154" s="16"/>
      <c r="BTB154" s="16"/>
      <c r="BTF154" s="16"/>
      <c r="BTJ154" s="16"/>
      <c r="BTN154" s="16"/>
      <c r="BTR154" s="16"/>
      <c r="BTV154" s="16"/>
      <c r="BTZ154" s="16"/>
      <c r="BUD154" s="16"/>
      <c r="BUH154" s="16"/>
      <c r="BUL154" s="16"/>
      <c r="BUP154" s="16"/>
      <c r="BUT154" s="16"/>
      <c r="BUX154" s="16"/>
      <c r="BVB154" s="16"/>
      <c r="BVF154" s="16"/>
      <c r="BVJ154" s="16"/>
      <c r="BVN154" s="16"/>
      <c r="BVR154" s="16"/>
      <c r="BVV154" s="16"/>
      <c r="BVZ154" s="16"/>
      <c r="BWD154" s="16"/>
      <c r="BWH154" s="16"/>
      <c r="BWL154" s="16"/>
      <c r="BWP154" s="16"/>
      <c r="BWT154" s="16"/>
      <c r="BWX154" s="16"/>
      <c r="BXB154" s="16"/>
      <c r="BXF154" s="16"/>
      <c r="BXJ154" s="16"/>
      <c r="BXN154" s="16"/>
      <c r="BXR154" s="16"/>
      <c r="BXV154" s="16"/>
      <c r="BXZ154" s="16"/>
      <c r="BYD154" s="16"/>
      <c r="BYH154" s="16"/>
      <c r="BYL154" s="16"/>
      <c r="BYP154" s="16"/>
      <c r="BYT154" s="16"/>
      <c r="BYX154" s="16"/>
      <c r="BZB154" s="16"/>
      <c r="BZF154" s="16"/>
      <c r="BZJ154" s="16"/>
      <c r="BZN154" s="16"/>
      <c r="BZR154" s="16"/>
      <c r="BZV154" s="16"/>
      <c r="BZZ154" s="16"/>
      <c r="CAD154" s="16"/>
      <c r="CAH154" s="16"/>
      <c r="CAL154" s="16"/>
      <c r="CAP154" s="16"/>
      <c r="CAT154" s="16"/>
      <c r="CAX154" s="16"/>
      <c r="CBB154" s="16"/>
      <c r="CBF154" s="16"/>
      <c r="CBJ154" s="16"/>
      <c r="CBN154" s="16"/>
      <c r="CBR154" s="16"/>
      <c r="CBV154" s="16"/>
      <c r="CBZ154" s="16"/>
      <c r="CCD154" s="16"/>
      <c r="CCH154" s="16"/>
      <c r="CCL154" s="16"/>
      <c r="CCP154" s="16"/>
      <c r="CCT154" s="16"/>
      <c r="CCX154" s="16"/>
      <c r="CDB154" s="16"/>
      <c r="CDF154" s="16"/>
      <c r="CDJ154" s="16"/>
      <c r="CDN154" s="16"/>
      <c r="CDR154" s="16"/>
      <c r="CDV154" s="16"/>
      <c r="CDZ154" s="16"/>
      <c r="CED154" s="16"/>
      <c r="CEH154" s="16"/>
      <c r="CEL154" s="16"/>
      <c r="CEP154" s="16"/>
      <c r="CET154" s="16"/>
      <c r="CEX154" s="16"/>
      <c r="CFB154" s="16"/>
      <c r="CFF154" s="16"/>
      <c r="CFJ154" s="16"/>
      <c r="CFN154" s="16"/>
      <c r="CFR154" s="16"/>
      <c r="CFV154" s="16"/>
      <c r="CFZ154" s="16"/>
      <c r="CGD154" s="16"/>
      <c r="CGH154" s="16"/>
      <c r="CGL154" s="16"/>
      <c r="CGP154" s="16"/>
      <c r="CGT154" s="16"/>
      <c r="CGX154" s="16"/>
      <c r="CHB154" s="16"/>
      <c r="CHF154" s="16"/>
      <c r="CHJ154" s="16"/>
      <c r="CHN154" s="16"/>
      <c r="CHR154" s="16"/>
      <c r="CHV154" s="16"/>
      <c r="CHZ154" s="16"/>
      <c r="CID154" s="16"/>
      <c r="CIH154" s="16"/>
      <c r="CIL154" s="16"/>
      <c r="CIP154" s="16"/>
      <c r="CIT154" s="16"/>
      <c r="CIX154" s="16"/>
      <c r="CJB154" s="16"/>
      <c r="CJF154" s="16"/>
      <c r="CJJ154" s="16"/>
      <c r="CJN154" s="16"/>
      <c r="CJR154" s="16"/>
      <c r="CJV154" s="16"/>
      <c r="CJZ154" s="16"/>
      <c r="CKD154" s="16"/>
      <c r="CKH154" s="16"/>
      <c r="CKL154" s="16"/>
      <c r="CKP154" s="16"/>
      <c r="CKT154" s="16"/>
      <c r="CKX154" s="16"/>
      <c r="CLB154" s="16"/>
      <c r="CLF154" s="16"/>
      <c r="CLJ154" s="16"/>
      <c r="CLN154" s="16"/>
      <c r="CLR154" s="16"/>
      <c r="CLV154" s="16"/>
      <c r="CLZ154" s="16"/>
      <c r="CMD154" s="16"/>
      <c r="CMH154" s="16"/>
      <c r="CML154" s="16"/>
      <c r="CMP154" s="16"/>
      <c r="CMT154" s="16"/>
      <c r="CMX154" s="16"/>
      <c r="CNB154" s="16"/>
      <c r="CNF154" s="16"/>
      <c r="CNJ154" s="16"/>
      <c r="CNN154" s="16"/>
      <c r="CNR154" s="16"/>
      <c r="CNV154" s="16"/>
      <c r="CNZ154" s="16"/>
      <c r="COD154" s="16"/>
      <c r="COH154" s="16"/>
      <c r="COL154" s="16"/>
      <c r="COP154" s="16"/>
      <c r="COT154" s="16"/>
      <c r="COX154" s="16"/>
      <c r="CPB154" s="16"/>
      <c r="CPF154" s="16"/>
      <c r="CPJ154" s="16"/>
      <c r="CPN154" s="16"/>
      <c r="CPR154" s="16"/>
      <c r="CPV154" s="16"/>
      <c r="CPZ154" s="16"/>
      <c r="CQD154" s="16"/>
      <c r="CQH154" s="16"/>
      <c r="CQL154" s="16"/>
      <c r="CQP154" s="16"/>
      <c r="CQT154" s="16"/>
      <c r="CQX154" s="16"/>
      <c r="CRB154" s="16"/>
      <c r="CRF154" s="16"/>
      <c r="CRJ154" s="16"/>
      <c r="CRN154" s="16"/>
      <c r="CRR154" s="16"/>
      <c r="CRV154" s="16"/>
      <c r="CRZ154" s="16"/>
      <c r="CSD154" s="16"/>
      <c r="CSH154" s="16"/>
      <c r="CSL154" s="16"/>
      <c r="CSP154" s="16"/>
      <c r="CST154" s="16"/>
      <c r="CSX154" s="16"/>
      <c r="CTB154" s="16"/>
      <c r="CTF154" s="16"/>
      <c r="CTJ154" s="16"/>
      <c r="CTN154" s="16"/>
      <c r="CTR154" s="16"/>
      <c r="CTV154" s="16"/>
      <c r="CTZ154" s="16"/>
      <c r="CUD154" s="16"/>
      <c r="CUH154" s="16"/>
      <c r="CUL154" s="16"/>
      <c r="CUP154" s="16"/>
      <c r="CUT154" s="16"/>
      <c r="CUX154" s="16"/>
      <c r="CVB154" s="16"/>
      <c r="CVF154" s="16"/>
      <c r="CVJ154" s="16"/>
      <c r="CVN154" s="16"/>
      <c r="CVR154" s="16"/>
      <c r="CVV154" s="16"/>
      <c r="CVZ154" s="16"/>
      <c r="CWD154" s="16"/>
      <c r="CWH154" s="16"/>
      <c r="CWL154" s="16"/>
      <c r="CWP154" s="16"/>
      <c r="CWT154" s="16"/>
      <c r="CWX154" s="16"/>
      <c r="CXB154" s="16"/>
      <c r="CXF154" s="16"/>
      <c r="CXJ154" s="16"/>
      <c r="CXN154" s="16"/>
      <c r="CXR154" s="16"/>
      <c r="CXV154" s="16"/>
      <c r="CXZ154" s="16"/>
      <c r="CYD154" s="16"/>
      <c r="CYH154" s="16"/>
      <c r="CYL154" s="16"/>
      <c r="CYP154" s="16"/>
      <c r="CYT154" s="16"/>
      <c r="CYX154" s="16"/>
      <c r="CZB154" s="16"/>
      <c r="CZF154" s="16"/>
      <c r="CZJ154" s="16"/>
      <c r="CZN154" s="16"/>
      <c r="CZR154" s="16"/>
      <c r="CZV154" s="16"/>
      <c r="CZZ154" s="16"/>
      <c r="DAD154" s="16"/>
      <c r="DAH154" s="16"/>
      <c r="DAL154" s="16"/>
      <c r="DAP154" s="16"/>
      <c r="DAT154" s="16"/>
      <c r="DAX154" s="16"/>
      <c r="DBB154" s="16"/>
      <c r="DBF154" s="16"/>
      <c r="DBJ154" s="16"/>
      <c r="DBN154" s="16"/>
      <c r="DBR154" s="16"/>
      <c r="DBV154" s="16"/>
      <c r="DBZ154" s="16"/>
      <c r="DCD154" s="16"/>
      <c r="DCH154" s="16"/>
      <c r="DCL154" s="16"/>
      <c r="DCP154" s="16"/>
      <c r="DCT154" s="16"/>
      <c r="DCX154" s="16"/>
      <c r="DDB154" s="16"/>
      <c r="DDF154" s="16"/>
      <c r="DDJ154" s="16"/>
      <c r="DDN154" s="16"/>
      <c r="DDR154" s="16"/>
      <c r="DDV154" s="16"/>
      <c r="DDZ154" s="16"/>
      <c r="DED154" s="16"/>
      <c r="DEH154" s="16"/>
      <c r="DEL154" s="16"/>
      <c r="DEP154" s="16"/>
      <c r="DET154" s="16"/>
      <c r="DEX154" s="16"/>
      <c r="DFB154" s="16"/>
      <c r="DFF154" s="16"/>
      <c r="DFJ154" s="16"/>
      <c r="DFN154" s="16"/>
      <c r="DFR154" s="16"/>
      <c r="DFV154" s="16"/>
      <c r="DFZ154" s="16"/>
      <c r="DGD154" s="16"/>
      <c r="DGH154" s="16"/>
      <c r="DGL154" s="16"/>
      <c r="DGP154" s="16"/>
      <c r="DGT154" s="16"/>
      <c r="DGX154" s="16"/>
      <c r="DHB154" s="16"/>
      <c r="DHF154" s="16"/>
      <c r="DHJ154" s="16"/>
      <c r="DHN154" s="16"/>
      <c r="DHR154" s="16"/>
      <c r="DHV154" s="16"/>
      <c r="DHZ154" s="16"/>
      <c r="DID154" s="16"/>
      <c r="DIH154" s="16"/>
      <c r="DIL154" s="16"/>
      <c r="DIP154" s="16"/>
      <c r="DIT154" s="16"/>
      <c r="DIX154" s="16"/>
      <c r="DJB154" s="16"/>
      <c r="DJF154" s="16"/>
      <c r="DJJ154" s="16"/>
      <c r="DJN154" s="16"/>
      <c r="DJR154" s="16"/>
      <c r="DJV154" s="16"/>
      <c r="DJZ154" s="16"/>
      <c r="DKD154" s="16"/>
      <c r="DKH154" s="16"/>
      <c r="DKL154" s="16"/>
      <c r="DKP154" s="16"/>
      <c r="DKT154" s="16"/>
      <c r="DKX154" s="16"/>
      <c r="DLB154" s="16"/>
      <c r="DLF154" s="16"/>
      <c r="DLJ154" s="16"/>
      <c r="DLN154" s="16"/>
      <c r="DLR154" s="16"/>
      <c r="DLV154" s="16"/>
      <c r="DLZ154" s="16"/>
      <c r="DMD154" s="16"/>
      <c r="DMH154" s="16"/>
      <c r="DML154" s="16"/>
      <c r="DMP154" s="16"/>
      <c r="DMT154" s="16"/>
      <c r="DMX154" s="16"/>
      <c r="DNB154" s="16"/>
      <c r="DNF154" s="16"/>
      <c r="DNJ154" s="16"/>
      <c r="DNN154" s="16"/>
      <c r="DNR154" s="16"/>
      <c r="DNV154" s="16"/>
      <c r="DNZ154" s="16"/>
      <c r="DOD154" s="16"/>
      <c r="DOH154" s="16"/>
      <c r="DOL154" s="16"/>
      <c r="DOP154" s="16"/>
      <c r="DOT154" s="16"/>
      <c r="DOX154" s="16"/>
      <c r="DPB154" s="16"/>
      <c r="DPF154" s="16"/>
      <c r="DPJ154" s="16"/>
      <c r="DPN154" s="16"/>
      <c r="DPR154" s="16"/>
      <c r="DPV154" s="16"/>
      <c r="DPZ154" s="16"/>
      <c r="DQD154" s="16"/>
      <c r="DQH154" s="16"/>
      <c r="DQL154" s="16"/>
      <c r="DQP154" s="16"/>
      <c r="DQT154" s="16"/>
      <c r="DQX154" s="16"/>
      <c r="DRB154" s="16"/>
      <c r="DRF154" s="16"/>
      <c r="DRJ154" s="16"/>
      <c r="DRN154" s="16"/>
      <c r="DRR154" s="16"/>
      <c r="DRV154" s="16"/>
      <c r="DRZ154" s="16"/>
      <c r="DSD154" s="16"/>
      <c r="DSH154" s="16"/>
      <c r="DSL154" s="16"/>
      <c r="DSP154" s="16"/>
      <c r="DST154" s="16"/>
      <c r="DSX154" s="16"/>
      <c r="DTB154" s="16"/>
      <c r="DTF154" s="16"/>
      <c r="DTJ154" s="16"/>
      <c r="DTN154" s="16"/>
      <c r="DTR154" s="16"/>
      <c r="DTV154" s="16"/>
      <c r="DTZ154" s="16"/>
      <c r="DUD154" s="16"/>
      <c r="DUH154" s="16"/>
      <c r="DUL154" s="16"/>
      <c r="DUP154" s="16"/>
      <c r="DUT154" s="16"/>
      <c r="DUX154" s="16"/>
      <c r="DVB154" s="16"/>
      <c r="DVF154" s="16"/>
      <c r="DVJ154" s="16"/>
      <c r="DVN154" s="16"/>
      <c r="DVR154" s="16"/>
      <c r="DVV154" s="16"/>
      <c r="DVZ154" s="16"/>
      <c r="DWD154" s="16"/>
      <c r="DWH154" s="16"/>
      <c r="DWL154" s="16"/>
      <c r="DWP154" s="16"/>
      <c r="DWT154" s="16"/>
      <c r="DWX154" s="16"/>
      <c r="DXB154" s="16"/>
      <c r="DXF154" s="16"/>
      <c r="DXJ154" s="16"/>
      <c r="DXN154" s="16"/>
      <c r="DXR154" s="16"/>
      <c r="DXV154" s="16"/>
      <c r="DXZ154" s="16"/>
      <c r="DYD154" s="16"/>
      <c r="DYH154" s="16"/>
      <c r="DYL154" s="16"/>
      <c r="DYP154" s="16"/>
      <c r="DYT154" s="16"/>
      <c r="DYX154" s="16"/>
      <c r="DZB154" s="16"/>
      <c r="DZF154" s="16"/>
      <c r="DZJ154" s="16"/>
      <c r="DZN154" s="16"/>
      <c r="DZR154" s="16"/>
      <c r="DZV154" s="16"/>
      <c r="DZZ154" s="16"/>
      <c r="EAD154" s="16"/>
      <c r="EAH154" s="16"/>
      <c r="EAL154" s="16"/>
      <c r="EAP154" s="16"/>
      <c r="EAT154" s="16"/>
      <c r="EAX154" s="16"/>
      <c r="EBB154" s="16"/>
      <c r="EBF154" s="16"/>
      <c r="EBJ154" s="16"/>
      <c r="EBN154" s="16"/>
      <c r="EBR154" s="16"/>
      <c r="EBV154" s="16"/>
      <c r="EBZ154" s="16"/>
      <c r="ECD154" s="16"/>
      <c r="ECH154" s="16"/>
      <c r="ECL154" s="16"/>
      <c r="ECP154" s="16"/>
      <c r="ECT154" s="16"/>
      <c r="ECX154" s="16"/>
      <c r="EDB154" s="16"/>
      <c r="EDF154" s="16"/>
      <c r="EDJ154" s="16"/>
      <c r="EDN154" s="16"/>
      <c r="EDR154" s="16"/>
      <c r="EDV154" s="16"/>
      <c r="EDZ154" s="16"/>
      <c r="EED154" s="16"/>
      <c r="EEH154" s="16"/>
      <c r="EEL154" s="16"/>
      <c r="EEP154" s="16"/>
      <c r="EET154" s="16"/>
      <c r="EEX154" s="16"/>
      <c r="EFB154" s="16"/>
      <c r="EFF154" s="16"/>
      <c r="EFJ154" s="16"/>
      <c r="EFN154" s="16"/>
      <c r="EFR154" s="16"/>
      <c r="EFV154" s="16"/>
      <c r="EFZ154" s="16"/>
      <c r="EGD154" s="16"/>
      <c r="EGH154" s="16"/>
      <c r="EGL154" s="16"/>
      <c r="EGP154" s="16"/>
      <c r="EGT154" s="16"/>
      <c r="EGX154" s="16"/>
      <c r="EHB154" s="16"/>
      <c r="EHF154" s="16"/>
      <c r="EHJ154" s="16"/>
      <c r="EHN154" s="16"/>
      <c r="EHR154" s="16"/>
      <c r="EHV154" s="16"/>
      <c r="EHZ154" s="16"/>
      <c r="EID154" s="16"/>
      <c r="EIH154" s="16"/>
      <c r="EIL154" s="16"/>
      <c r="EIP154" s="16"/>
      <c r="EIT154" s="16"/>
      <c r="EIX154" s="16"/>
      <c r="EJB154" s="16"/>
      <c r="EJF154" s="16"/>
      <c r="EJJ154" s="16"/>
      <c r="EJN154" s="16"/>
      <c r="EJR154" s="16"/>
      <c r="EJV154" s="16"/>
      <c r="EJZ154" s="16"/>
      <c r="EKD154" s="16"/>
      <c r="EKH154" s="16"/>
      <c r="EKL154" s="16"/>
      <c r="EKP154" s="16"/>
      <c r="EKT154" s="16"/>
      <c r="EKX154" s="16"/>
      <c r="ELB154" s="16"/>
      <c r="ELF154" s="16"/>
      <c r="ELJ154" s="16"/>
      <c r="ELN154" s="16"/>
      <c r="ELR154" s="16"/>
      <c r="ELV154" s="16"/>
      <c r="ELZ154" s="16"/>
      <c r="EMD154" s="16"/>
      <c r="EMH154" s="16"/>
      <c r="EML154" s="16"/>
      <c r="EMP154" s="16"/>
      <c r="EMT154" s="16"/>
      <c r="EMX154" s="16"/>
      <c r="ENB154" s="16"/>
      <c r="ENF154" s="16"/>
      <c r="ENJ154" s="16"/>
      <c r="ENN154" s="16"/>
      <c r="ENR154" s="16"/>
      <c r="ENV154" s="16"/>
      <c r="ENZ154" s="16"/>
      <c r="EOD154" s="16"/>
      <c r="EOH154" s="16"/>
      <c r="EOL154" s="16"/>
      <c r="EOP154" s="16"/>
      <c r="EOT154" s="16"/>
      <c r="EOX154" s="16"/>
      <c r="EPB154" s="16"/>
      <c r="EPF154" s="16"/>
      <c r="EPJ154" s="16"/>
      <c r="EPN154" s="16"/>
      <c r="EPR154" s="16"/>
      <c r="EPV154" s="16"/>
      <c r="EPZ154" s="16"/>
      <c r="EQD154" s="16"/>
      <c r="EQH154" s="16"/>
      <c r="EQL154" s="16"/>
      <c r="EQP154" s="16"/>
      <c r="EQT154" s="16"/>
      <c r="EQX154" s="16"/>
      <c r="ERB154" s="16"/>
      <c r="ERF154" s="16"/>
      <c r="ERJ154" s="16"/>
      <c r="ERN154" s="16"/>
      <c r="ERR154" s="16"/>
      <c r="ERV154" s="16"/>
      <c r="ERZ154" s="16"/>
      <c r="ESD154" s="16"/>
      <c r="ESH154" s="16"/>
      <c r="ESL154" s="16"/>
      <c r="ESP154" s="16"/>
      <c r="EST154" s="16"/>
      <c r="ESX154" s="16"/>
      <c r="ETB154" s="16"/>
      <c r="ETF154" s="16"/>
      <c r="ETJ154" s="16"/>
      <c r="ETN154" s="16"/>
      <c r="ETR154" s="16"/>
      <c r="ETV154" s="16"/>
      <c r="ETZ154" s="16"/>
      <c r="EUD154" s="16"/>
      <c r="EUH154" s="16"/>
      <c r="EUL154" s="16"/>
      <c r="EUP154" s="16"/>
      <c r="EUT154" s="16"/>
      <c r="EUX154" s="16"/>
      <c r="EVB154" s="16"/>
      <c r="EVF154" s="16"/>
      <c r="EVJ154" s="16"/>
      <c r="EVN154" s="16"/>
      <c r="EVR154" s="16"/>
      <c r="EVV154" s="16"/>
      <c r="EVZ154" s="16"/>
      <c r="EWD154" s="16"/>
      <c r="EWH154" s="16"/>
      <c r="EWL154" s="16"/>
      <c r="EWP154" s="16"/>
      <c r="EWT154" s="16"/>
      <c r="EWX154" s="16"/>
      <c r="EXB154" s="16"/>
      <c r="EXF154" s="16"/>
      <c r="EXJ154" s="16"/>
      <c r="EXN154" s="16"/>
      <c r="EXR154" s="16"/>
      <c r="EXV154" s="16"/>
      <c r="EXZ154" s="16"/>
      <c r="EYD154" s="16"/>
      <c r="EYH154" s="16"/>
      <c r="EYL154" s="16"/>
      <c r="EYP154" s="16"/>
      <c r="EYT154" s="16"/>
      <c r="EYX154" s="16"/>
      <c r="EZB154" s="16"/>
      <c r="EZF154" s="16"/>
      <c r="EZJ154" s="16"/>
      <c r="EZN154" s="16"/>
      <c r="EZR154" s="16"/>
      <c r="EZV154" s="16"/>
      <c r="EZZ154" s="16"/>
      <c r="FAD154" s="16"/>
      <c r="FAH154" s="16"/>
      <c r="FAL154" s="16"/>
      <c r="FAP154" s="16"/>
      <c r="FAT154" s="16"/>
      <c r="FAX154" s="16"/>
      <c r="FBB154" s="16"/>
      <c r="FBF154" s="16"/>
      <c r="FBJ154" s="16"/>
      <c r="FBN154" s="16"/>
      <c r="FBR154" s="16"/>
      <c r="FBV154" s="16"/>
      <c r="FBZ154" s="16"/>
      <c r="FCD154" s="16"/>
      <c r="FCH154" s="16"/>
      <c r="FCL154" s="16"/>
      <c r="FCP154" s="16"/>
      <c r="FCT154" s="16"/>
      <c r="FCX154" s="16"/>
      <c r="FDB154" s="16"/>
      <c r="FDF154" s="16"/>
      <c r="FDJ154" s="16"/>
      <c r="FDN154" s="16"/>
      <c r="FDR154" s="16"/>
      <c r="FDV154" s="16"/>
      <c r="FDZ154" s="16"/>
      <c r="FED154" s="16"/>
      <c r="FEH154" s="16"/>
      <c r="FEL154" s="16"/>
      <c r="FEP154" s="16"/>
      <c r="FET154" s="16"/>
      <c r="FEX154" s="16"/>
      <c r="FFB154" s="16"/>
      <c r="FFF154" s="16"/>
      <c r="FFJ154" s="16"/>
      <c r="FFN154" s="16"/>
      <c r="FFR154" s="16"/>
      <c r="FFV154" s="16"/>
      <c r="FFZ154" s="16"/>
      <c r="FGD154" s="16"/>
      <c r="FGH154" s="16"/>
      <c r="FGL154" s="16"/>
      <c r="FGP154" s="16"/>
      <c r="FGT154" s="16"/>
      <c r="FGX154" s="16"/>
      <c r="FHB154" s="16"/>
      <c r="FHF154" s="16"/>
      <c r="FHJ154" s="16"/>
      <c r="FHN154" s="16"/>
      <c r="FHR154" s="16"/>
      <c r="FHV154" s="16"/>
      <c r="FHZ154" s="16"/>
      <c r="FID154" s="16"/>
      <c r="FIH154" s="16"/>
      <c r="FIL154" s="16"/>
      <c r="FIP154" s="16"/>
      <c r="FIT154" s="16"/>
      <c r="FIX154" s="16"/>
      <c r="FJB154" s="16"/>
      <c r="FJF154" s="16"/>
      <c r="FJJ154" s="16"/>
      <c r="FJN154" s="16"/>
      <c r="FJR154" s="16"/>
      <c r="FJV154" s="16"/>
      <c r="FJZ154" s="16"/>
      <c r="FKD154" s="16"/>
      <c r="FKH154" s="16"/>
      <c r="FKL154" s="16"/>
      <c r="FKP154" s="16"/>
      <c r="FKT154" s="16"/>
      <c r="FKX154" s="16"/>
      <c r="FLB154" s="16"/>
      <c r="FLF154" s="16"/>
      <c r="FLJ154" s="16"/>
      <c r="FLN154" s="16"/>
      <c r="FLR154" s="16"/>
      <c r="FLV154" s="16"/>
      <c r="FLZ154" s="16"/>
      <c r="FMD154" s="16"/>
      <c r="FMH154" s="16"/>
      <c r="FML154" s="16"/>
      <c r="FMP154" s="16"/>
      <c r="FMT154" s="16"/>
      <c r="FMX154" s="16"/>
      <c r="FNB154" s="16"/>
      <c r="FNF154" s="16"/>
      <c r="FNJ154" s="16"/>
      <c r="FNN154" s="16"/>
      <c r="FNR154" s="16"/>
      <c r="FNV154" s="16"/>
      <c r="FNZ154" s="16"/>
      <c r="FOD154" s="16"/>
      <c r="FOH154" s="16"/>
      <c r="FOL154" s="16"/>
      <c r="FOP154" s="16"/>
      <c r="FOT154" s="16"/>
      <c r="FOX154" s="16"/>
      <c r="FPB154" s="16"/>
      <c r="FPF154" s="16"/>
      <c r="FPJ154" s="16"/>
      <c r="FPN154" s="16"/>
      <c r="FPR154" s="16"/>
      <c r="FPV154" s="16"/>
      <c r="FPZ154" s="16"/>
      <c r="FQD154" s="16"/>
      <c r="FQH154" s="16"/>
      <c r="FQL154" s="16"/>
      <c r="FQP154" s="16"/>
      <c r="FQT154" s="16"/>
      <c r="FQX154" s="16"/>
      <c r="FRB154" s="16"/>
      <c r="FRF154" s="16"/>
      <c r="FRJ154" s="16"/>
      <c r="FRN154" s="16"/>
      <c r="FRR154" s="16"/>
      <c r="FRV154" s="16"/>
      <c r="FRZ154" s="16"/>
      <c r="FSD154" s="16"/>
      <c r="FSH154" s="16"/>
      <c r="FSL154" s="16"/>
      <c r="FSP154" s="16"/>
      <c r="FST154" s="16"/>
      <c r="FSX154" s="16"/>
      <c r="FTB154" s="16"/>
      <c r="FTF154" s="16"/>
      <c r="FTJ154" s="16"/>
      <c r="FTN154" s="16"/>
      <c r="FTR154" s="16"/>
      <c r="FTV154" s="16"/>
      <c r="FTZ154" s="16"/>
      <c r="FUD154" s="16"/>
      <c r="FUH154" s="16"/>
      <c r="FUL154" s="16"/>
      <c r="FUP154" s="16"/>
      <c r="FUT154" s="16"/>
      <c r="FUX154" s="16"/>
      <c r="FVB154" s="16"/>
      <c r="FVF154" s="16"/>
      <c r="FVJ154" s="16"/>
      <c r="FVN154" s="16"/>
      <c r="FVR154" s="16"/>
      <c r="FVV154" s="16"/>
      <c r="FVZ154" s="16"/>
      <c r="FWD154" s="16"/>
      <c r="FWH154" s="16"/>
      <c r="FWL154" s="16"/>
      <c r="FWP154" s="16"/>
      <c r="FWT154" s="16"/>
      <c r="FWX154" s="16"/>
      <c r="FXB154" s="16"/>
      <c r="FXF154" s="16"/>
      <c r="FXJ154" s="16"/>
      <c r="FXN154" s="16"/>
      <c r="FXR154" s="16"/>
      <c r="FXV154" s="16"/>
      <c r="FXZ154" s="16"/>
      <c r="FYD154" s="16"/>
      <c r="FYH154" s="16"/>
      <c r="FYL154" s="16"/>
      <c r="FYP154" s="16"/>
      <c r="FYT154" s="16"/>
      <c r="FYX154" s="16"/>
      <c r="FZB154" s="16"/>
      <c r="FZF154" s="16"/>
      <c r="FZJ154" s="16"/>
      <c r="FZN154" s="16"/>
      <c r="FZR154" s="16"/>
      <c r="FZV154" s="16"/>
      <c r="FZZ154" s="16"/>
      <c r="GAD154" s="16"/>
      <c r="GAH154" s="16"/>
      <c r="GAL154" s="16"/>
      <c r="GAP154" s="16"/>
      <c r="GAT154" s="16"/>
      <c r="GAX154" s="16"/>
      <c r="GBB154" s="16"/>
      <c r="GBF154" s="16"/>
      <c r="GBJ154" s="16"/>
      <c r="GBN154" s="16"/>
      <c r="GBR154" s="16"/>
      <c r="GBV154" s="16"/>
      <c r="GBZ154" s="16"/>
      <c r="GCD154" s="16"/>
      <c r="GCH154" s="16"/>
      <c r="GCL154" s="16"/>
      <c r="GCP154" s="16"/>
      <c r="GCT154" s="16"/>
      <c r="GCX154" s="16"/>
      <c r="GDB154" s="16"/>
      <c r="GDF154" s="16"/>
      <c r="GDJ154" s="16"/>
      <c r="GDN154" s="16"/>
      <c r="GDR154" s="16"/>
      <c r="GDV154" s="16"/>
      <c r="GDZ154" s="16"/>
      <c r="GED154" s="16"/>
      <c r="GEH154" s="16"/>
      <c r="GEL154" s="16"/>
      <c r="GEP154" s="16"/>
      <c r="GET154" s="16"/>
      <c r="GEX154" s="16"/>
      <c r="GFB154" s="16"/>
      <c r="GFF154" s="16"/>
      <c r="GFJ154" s="16"/>
      <c r="GFN154" s="16"/>
      <c r="GFR154" s="16"/>
      <c r="GFV154" s="16"/>
      <c r="GFZ154" s="16"/>
      <c r="GGD154" s="16"/>
      <c r="GGH154" s="16"/>
      <c r="GGL154" s="16"/>
      <c r="GGP154" s="16"/>
      <c r="GGT154" s="16"/>
      <c r="GGX154" s="16"/>
      <c r="GHB154" s="16"/>
      <c r="GHF154" s="16"/>
      <c r="GHJ154" s="16"/>
      <c r="GHN154" s="16"/>
      <c r="GHR154" s="16"/>
      <c r="GHV154" s="16"/>
      <c r="GHZ154" s="16"/>
      <c r="GID154" s="16"/>
      <c r="GIH154" s="16"/>
      <c r="GIL154" s="16"/>
      <c r="GIP154" s="16"/>
      <c r="GIT154" s="16"/>
      <c r="GIX154" s="16"/>
      <c r="GJB154" s="16"/>
      <c r="GJF154" s="16"/>
      <c r="GJJ154" s="16"/>
      <c r="GJN154" s="16"/>
      <c r="GJR154" s="16"/>
      <c r="GJV154" s="16"/>
      <c r="GJZ154" s="16"/>
      <c r="GKD154" s="16"/>
      <c r="GKH154" s="16"/>
      <c r="GKL154" s="16"/>
      <c r="GKP154" s="16"/>
      <c r="GKT154" s="16"/>
      <c r="GKX154" s="16"/>
      <c r="GLB154" s="16"/>
      <c r="GLF154" s="16"/>
      <c r="GLJ154" s="16"/>
      <c r="GLN154" s="16"/>
      <c r="GLR154" s="16"/>
      <c r="GLV154" s="16"/>
      <c r="GLZ154" s="16"/>
      <c r="GMD154" s="16"/>
      <c r="GMH154" s="16"/>
      <c r="GML154" s="16"/>
      <c r="GMP154" s="16"/>
      <c r="GMT154" s="16"/>
      <c r="GMX154" s="16"/>
      <c r="GNB154" s="16"/>
      <c r="GNF154" s="16"/>
      <c r="GNJ154" s="16"/>
      <c r="GNN154" s="16"/>
      <c r="GNR154" s="16"/>
      <c r="GNV154" s="16"/>
      <c r="GNZ154" s="16"/>
      <c r="GOD154" s="16"/>
      <c r="GOH154" s="16"/>
      <c r="GOL154" s="16"/>
      <c r="GOP154" s="16"/>
      <c r="GOT154" s="16"/>
      <c r="GOX154" s="16"/>
      <c r="GPB154" s="16"/>
      <c r="GPF154" s="16"/>
      <c r="GPJ154" s="16"/>
      <c r="GPN154" s="16"/>
      <c r="GPR154" s="16"/>
      <c r="GPV154" s="16"/>
      <c r="GPZ154" s="16"/>
      <c r="GQD154" s="16"/>
      <c r="GQH154" s="16"/>
      <c r="GQL154" s="16"/>
      <c r="GQP154" s="16"/>
      <c r="GQT154" s="16"/>
      <c r="GQX154" s="16"/>
      <c r="GRB154" s="16"/>
      <c r="GRF154" s="16"/>
      <c r="GRJ154" s="16"/>
      <c r="GRN154" s="16"/>
      <c r="GRR154" s="16"/>
      <c r="GRV154" s="16"/>
      <c r="GRZ154" s="16"/>
      <c r="GSD154" s="16"/>
      <c r="GSH154" s="16"/>
      <c r="GSL154" s="16"/>
      <c r="GSP154" s="16"/>
      <c r="GST154" s="16"/>
      <c r="GSX154" s="16"/>
      <c r="GTB154" s="16"/>
      <c r="GTF154" s="16"/>
      <c r="GTJ154" s="16"/>
      <c r="GTN154" s="16"/>
      <c r="GTR154" s="16"/>
      <c r="GTV154" s="16"/>
      <c r="GTZ154" s="16"/>
      <c r="GUD154" s="16"/>
      <c r="GUH154" s="16"/>
      <c r="GUL154" s="16"/>
      <c r="GUP154" s="16"/>
      <c r="GUT154" s="16"/>
      <c r="GUX154" s="16"/>
      <c r="GVB154" s="16"/>
      <c r="GVF154" s="16"/>
      <c r="GVJ154" s="16"/>
      <c r="GVN154" s="16"/>
      <c r="GVR154" s="16"/>
      <c r="GVV154" s="16"/>
      <c r="GVZ154" s="16"/>
      <c r="GWD154" s="16"/>
      <c r="GWH154" s="16"/>
      <c r="GWL154" s="16"/>
      <c r="GWP154" s="16"/>
      <c r="GWT154" s="16"/>
      <c r="GWX154" s="16"/>
      <c r="GXB154" s="16"/>
      <c r="GXF154" s="16"/>
      <c r="GXJ154" s="16"/>
      <c r="GXN154" s="16"/>
      <c r="GXR154" s="16"/>
      <c r="GXV154" s="16"/>
      <c r="GXZ154" s="16"/>
      <c r="GYD154" s="16"/>
      <c r="GYH154" s="16"/>
      <c r="GYL154" s="16"/>
      <c r="GYP154" s="16"/>
      <c r="GYT154" s="16"/>
      <c r="GYX154" s="16"/>
      <c r="GZB154" s="16"/>
      <c r="GZF154" s="16"/>
      <c r="GZJ154" s="16"/>
      <c r="GZN154" s="16"/>
      <c r="GZR154" s="16"/>
      <c r="GZV154" s="16"/>
      <c r="GZZ154" s="16"/>
      <c r="HAD154" s="16"/>
      <c r="HAH154" s="16"/>
      <c r="HAL154" s="16"/>
      <c r="HAP154" s="16"/>
      <c r="HAT154" s="16"/>
      <c r="HAX154" s="16"/>
      <c r="HBB154" s="16"/>
      <c r="HBF154" s="16"/>
      <c r="HBJ154" s="16"/>
      <c r="HBN154" s="16"/>
      <c r="HBR154" s="16"/>
      <c r="HBV154" s="16"/>
      <c r="HBZ154" s="16"/>
      <c r="HCD154" s="16"/>
      <c r="HCH154" s="16"/>
      <c r="HCL154" s="16"/>
      <c r="HCP154" s="16"/>
      <c r="HCT154" s="16"/>
      <c r="HCX154" s="16"/>
      <c r="HDB154" s="16"/>
      <c r="HDF154" s="16"/>
      <c r="HDJ154" s="16"/>
      <c r="HDN154" s="16"/>
      <c r="HDR154" s="16"/>
      <c r="HDV154" s="16"/>
      <c r="HDZ154" s="16"/>
      <c r="HED154" s="16"/>
      <c r="HEH154" s="16"/>
      <c r="HEL154" s="16"/>
      <c r="HEP154" s="16"/>
      <c r="HET154" s="16"/>
      <c r="HEX154" s="16"/>
      <c r="HFB154" s="16"/>
      <c r="HFF154" s="16"/>
      <c r="HFJ154" s="16"/>
      <c r="HFN154" s="16"/>
      <c r="HFR154" s="16"/>
      <c r="HFV154" s="16"/>
      <c r="HFZ154" s="16"/>
      <c r="HGD154" s="16"/>
      <c r="HGH154" s="16"/>
      <c r="HGL154" s="16"/>
      <c r="HGP154" s="16"/>
      <c r="HGT154" s="16"/>
      <c r="HGX154" s="16"/>
      <c r="HHB154" s="16"/>
      <c r="HHF154" s="16"/>
      <c r="HHJ154" s="16"/>
      <c r="HHN154" s="16"/>
      <c r="HHR154" s="16"/>
      <c r="HHV154" s="16"/>
      <c r="HHZ154" s="16"/>
      <c r="HID154" s="16"/>
      <c r="HIH154" s="16"/>
      <c r="HIL154" s="16"/>
      <c r="HIP154" s="16"/>
      <c r="HIT154" s="16"/>
      <c r="HIX154" s="16"/>
      <c r="HJB154" s="16"/>
      <c r="HJF154" s="16"/>
      <c r="HJJ154" s="16"/>
      <c r="HJN154" s="16"/>
      <c r="HJR154" s="16"/>
      <c r="HJV154" s="16"/>
      <c r="HJZ154" s="16"/>
      <c r="HKD154" s="16"/>
      <c r="HKH154" s="16"/>
      <c r="HKL154" s="16"/>
      <c r="HKP154" s="16"/>
      <c r="HKT154" s="16"/>
      <c r="HKX154" s="16"/>
      <c r="HLB154" s="16"/>
      <c r="HLF154" s="16"/>
      <c r="HLJ154" s="16"/>
      <c r="HLN154" s="16"/>
      <c r="HLR154" s="16"/>
      <c r="HLV154" s="16"/>
      <c r="HLZ154" s="16"/>
      <c r="HMD154" s="16"/>
      <c r="HMH154" s="16"/>
      <c r="HML154" s="16"/>
      <c r="HMP154" s="16"/>
      <c r="HMT154" s="16"/>
      <c r="HMX154" s="16"/>
      <c r="HNB154" s="16"/>
      <c r="HNF154" s="16"/>
      <c r="HNJ154" s="16"/>
      <c r="HNN154" s="16"/>
      <c r="HNR154" s="16"/>
      <c r="HNV154" s="16"/>
      <c r="HNZ154" s="16"/>
      <c r="HOD154" s="16"/>
      <c r="HOH154" s="16"/>
      <c r="HOL154" s="16"/>
      <c r="HOP154" s="16"/>
      <c r="HOT154" s="16"/>
      <c r="HOX154" s="16"/>
      <c r="HPB154" s="16"/>
      <c r="HPF154" s="16"/>
      <c r="HPJ154" s="16"/>
      <c r="HPN154" s="16"/>
      <c r="HPR154" s="16"/>
      <c r="HPV154" s="16"/>
      <c r="HPZ154" s="16"/>
      <c r="HQD154" s="16"/>
      <c r="HQH154" s="16"/>
      <c r="HQL154" s="16"/>
      <c r="HQP154" s="16"/>
      <c r="HQT154" s="16"/>
      <c r="HQX154" s="16"/>
      <c r="HRB154" s="16"/>
      <c r="HRF154" s="16"/>
      <c r="HRJ154" s="16"/>
      <c r="HRN154" s="16"/>
      <c r="HRR154" s="16"/>
      <c r="HRV154" s="16"/>
      <c r="HRZ154" s="16"/>
      <c r="HSD154" s="16"/>
      <c r="HSH154" s="16"/>
      <c r="HSL154" s="16"/>
      <c r="HSP154" s="16"/>
      <c r="HST154" s="16"/>
      <c r="HSX154" s="16"/>
      <c r="HTB154" s="16"/>
      <c r="HTF154" s="16"/>
      <c r="HTJ154" s="16"/>
      <c r="HTN154" s="16"/>
      <c r="HTR154" s="16"/>
      <c r="HTV154" s="16"/>
      <c r="HTZ154" s="16"/>
      <c r="HUD154" s="16"/>
      <c r="HUH154" s="16"/>
      <c r="HUL154" s="16"/>
      <c r="HUP154" s="16"/>
      <c r="HUT154" s="16"/>
      <c r="HUX154" s="16"/>
      <c r="HVB154" s="16"/>
      <c r="HVF154" s="16"/>
      <c r="HVJ154" s="16"/>
      <c r="HVN154" s="16"/>
      <c r="HVR154" s="16"/>
      <c r="HVV154" s="16"/>
      <c r="HVZ154" s="16"/>
      <c r="HWD154" s="16"/>
      <c r="HWH154" s="16"/>
      <c r="HWL154" s="16"/>
      <c r="HWP154" s="16"/>
      <c r="HWT154" s="16"/>
      <c r="HWX154" s="16"/>
      <c r="HXB154" s="16"/>
      <c r="HXF154" s="16"/>
      <c r="HXJ154" s="16"/>
      <c r="HXN154" s="16"/>
      <c r="HXR154" s="16"/>
      <c r="HXV154" s="16"/>
      <c r="HXZ154" s="16"/>
      <c r="HYD154" s="16"/>
      <c r="HYH154" s="16"/>
      <c r="HYL154" s="16"/>
      <c r="HYP154" s="16"/>
      <c r="HYT154" s="16"/>
      <c r="HYX154" s="16"/>
      <c r="HZB154" s="16"/>
      <c r="HZF154" s="16"/>
      <c r="HZJ154" s="16"/>
      <c r="HZN154" s="16"/>
      <c r="HZR154" s="16"/>
      <c r="HZV154" s="16"/>
      <c r="HZZ154" s="16"/>
      <c r="IAD154" s="16"/>
      <c r="IAH154" s="16"/>
      <c r="IAL154" s="16"/>
      <c r="IAP154" s="16"/>
      <c r="IAT154" s="16"/>
      <c r="IAX154" s="16"/>
      <c r="IBB154" s="16"/>
      <c r="IBF154" s="16"/>
      <c r="IBJ154" s="16"/>
      <c r="IBN154" s="16"/>
      <c r="IBR154" s="16"/>
      <c r="IBV154" s="16"/>
      <c r="IBZ154" s="16"/>
      <c r="ICD154" s="16"/>
      <c r="ICH154" s="16"/>
      <c r="ICL154" s="16"/>
      <c r="ICP154" s="16"/>
      <c r="ICT154" s="16"/>
      <c r="ICX154" s="16"/>
      <c r="IDB154" s="16"/>
      <c r="IDF154" s="16"/>
      <c r="IDJ154" s="16"/>
      <c r="IDN154" s="16"/>
      <c r="IDR154" s="16"/>
      <c r="IDV154" s="16"/>
      <c r="IDZ154" s="16"/>
      <c r="IED154" s="16"/>
      <c r="IEH154" s="16"/>
      <c r="IEL154" s="16"/>
      <c r="IEP154" s="16"/>
      <c r="IET154" s="16"/>
      <c r="IEX154" s="16"/>
      <c r="IFB154" s="16"/>
      <c r="IFF154" s="16"/>
      <c r="IFJ154" s="16"/>
      <c r="IFN154" s="16"/>
      <c r="IFR154" s="16"/>
      <c r="IFV154" s="16"/>
      <c r="IFZ154" s="16"/>
      <c r="IGD154" s="16"/>
      <c r="IGH154" s="16"/>
      <c r="IGL154" s="16"/>
      <c r="IGP154" s="16"/>
      <c r="IGT154" s="16"/>
      <c r="IGX154" s="16"/>
      <c r="IHB154" s="16"/>
      <c r="IHF154" s="16"/>
      <c r="IHJ154" s="16"/>
      <c r="IHN154" s="16"/>
      <c r="IHR154" s="16"/>
      <c r="IHV154" s="16"/>
      <c r="IHZ154" s="16"/>
      <c r="IID154" s="16"/>
      <c r="IIH154" s="16"/>
      <c r="IIL154" s="16"/>
      <c r="IIP154" s="16"/>
      <c r="IIT154" s="16"/>
      <c r="IIX154" s="16"/>
      <c r="IJB154" s="16"/>
      <c r="IJF154" s="16"/>
      <c r="IJJ154" s="16"/>
      <c r="IJN154" s="16"/>
      <c r="IJR154" s="16"/>
      <c r="IJV154" s="16"/>
      <c r="IJZ154" s="16"/>
      <c r="IKD154" s="16"/>
      <c r="IKH154" s="16"/>
      <c r="IKL154" s="16"/>
      <c r="IKP154" s="16"/>
      <c r="IKT154" s="16"/>
      <c r="IKX154" s="16"/>
      <c r="ILB154" s="16"/>
      <c r="ILF154" s="16"/>
      <c r="ILJ154" s="16"/>
      <c r="ILN154" s="16"/>
      <c r="ILR154" s="16"/>
      <c r="ILV154" s="16"/>
      <c r="ILZ154" s="16"/>
      <c r="IMD154" s="16"/>
      <c r="IMH154" s="16"/>
      <c r="IML154" s="16"/>
      <c r="IMP154" s="16"/>
      <c r="IMT154" s="16"/>
      <c r="IMX154" s="16"/>
      <c r="INB154" s="16"/>
      <c r="INF154" s="16"/>
      <c r="INJ154" s="16"/>
      <c r="INN154" s="16"/>
      <c r="INR154" s="16"/>
      <c r="INV154" s="16"/>
      <c r="INZ154" s="16"/>
      <c r="IOD154" s="16"/>
      <c r="IOH154" s="16"/>
      <c r="IOL154" s="16"/>
      <c r="IOP154" s="16"/>
      <c r="IOT154" s="16"/>
      <c r="IOX154" s="16"/>
      <c r="IPB154" s="16"/>
      <c r="IPF154" s="16"/>
      <c r="IPJ154" s="16"/>
      <c r="IPN154" s="16"/>
      <c r="IPR154" s="16"/>
      <c r="IPV154" s="16"/>
      <c r="IPZ154" s="16"/>
      <c r="IQD154" s="16"/>
      <c r="IQH154" s="16"/>
      <c r="IQL154" s="16"/>
      <c r="IQP154" s="16"/>
      <c r="IQT154" s="16"/>
      <c r="IQX154" s="16"/>
      <c r="IRB154" s="16"/>
      <c r="IRF154" s="16"/>
      <c r="IRJ154" s="16"/>
      <c r="IRN154" s="16"/>
      <c r="IRR154" s="16"/>
      <c r="IRV154" s="16"/>
      <c r="IRZ154" s="16"/>
      <c r="ISD154" s="16"/>
      <c r="ISH154" s="16"/>
      <c r="ISL154" s="16"/>
      <c r="ISP154" s="16"/>
      <c r="IST154" s="16"/>
      <c r="ISX154" s="16"/>
      <c r="ITB154" s="16"/>
      <c r="ITF154" s="16"/>
      <c r="ITJ154" s="16"/>
      <c r="ITN154" s="16"/>
      <c r="ITR154" s="16"/>
      <c r="ITV154" s="16"/>
      <c r="ITZ154" s="16"/>
      <c r="IUD154" s="16"/>
      <c r="IUH154" s="16"/>
      <c r="IUL154" s="16"/>
      <c r="IUP154" s="16"/>
      <c r="IUT154" s="16"/>
      <c r="IUX154" s="16"/>
      <c r="IVB154" s="16"/>
      <c r="IVF154" s="16"/>
      <c r="IVJ154" s="16"/>
      <c r="IVN154" s="16"/>
      <c r="IVR154" s="16"/>
      <c r="IVV154" s="16"/>
      <c r="IVZ154" s="16"/>
      <c r="IWD154" s="16"/>
      <c r="IWH154" s="16"/>
      <c r="IWL154" s="16"/>
      <c r="IWP154" s="16"/>
      <c r="IWT154" s="16"/>
      <c r="IWX154" s="16"/>
      <c r="IXB154" s="16"/>
      <c r="IXF154" s="16"/>
      <c r="IXJ154" s="16"/>
      <c r="IXN154" s="16"/>
      <c r="IXR154" s="16"/>
      <c r="IXV154" s="16"/>
      <c r="IXZ154" s="16"/>
      <c r="IYD154" s="16"/>
      <c r="IYH154" s="16"/>
      <c r="IYL154" s="16"/>
      <c r="IYP154" s="16"/>
      <c r="IYT154" s="16"/>
      <c r="IYX154" s="16"/>
      <c r="IZB154" s="16"/>
      <c r="IZF154" s="16"/>
      <c r="IZJ154" s="16"/>
      <c r="IZN154" s="16"/>
      <c r="IZR154" s="16"/>
      <c r="IZV154" s="16"/>
      <c r="IZZ154" s="16"/>
      <c r="JAD154" s="16"/>
      <c r="JAH154" s="16"/>
      <c r="JAL154" s="16"/>
      <c r="JAP154" s="16"/>
      <c r="JAT154" s="16"/>
      <c r="JAX154" s="16"/>
      <c r="JBB154" s="16"/>
      <c r="JBF154" s="16"/>
      <c r="JBJ154" s="16"/>
      <c r="JBN154" s="16"/>
      <c r="JBR154" s="16"/>
      <c r="JBV154" s="16"/>
      <c r="JBZ154" s="16"/>
      <c r="JCD154" s="16"/>
      <c r="JCH154" s="16"/>
      <c r="JCL154" s="16"/>
      <c r="JCP154" s="16"/>
      <c r="JCT154" s="16"/>
      <c r="JCX154" s="16"/>
      <c r="JDB154" s="16"/>
      <c r="JDF154" s="16"/>
      <c r="JDJ154" s="16"/>
      <c r="JDN154" s="16"/>
      <c r="JDR154" s="16"/>
      <c r="JDV154" s="16"/>
      <c r="JDZ154" s="16"/>
      <c r="JED154" s="16"/>
      <c r="JEH154" s="16"/>
      <c r="JEL154" s="16"/>
      <c r="JEP154" s="16"/>
      <c r="JET154" s="16"/>
      <c r="JEX154" s="16"/>
      <c r="JFB154" s="16"/>
      <c r="JFF154" s="16"/>
      <c r="JFJ154" s="16"/>
      <c r="JFN154" s="16"/>
      <c r="JFR154" s="16"/>
      <c r="JFV154" s="16"/>
      <c r="JFZ154" s="16"/>
      <c r="JGD154" s="16"/>
      <c r="JGH154" s="16"/>
      <c r="JGL154" s="16"/>
      <c r="JGP154" s="16"/>
      <c r="JGT154" s="16"/>
      <c r="JGX154" s="16"/>
      <c r="JHB154" s="16"/>
      <c r="JHF154" s="16"/>
      <c r="JHJ154" s="16"/>
      <c r="JHN154" s="16"/>
      <c r="JHR154" s="16"/>
      <c r="JHV154" s="16"/>
      <c r="JHZ154" s="16"/>
      <c r="JID154" s="16"/>
      <c r="JIH154" s="16"/>
      <c r="JIL154" s="16"/>
      <c r="JIP154" s="16"/>
      <c r="JIT154" s="16"/>
      <c r="JIX154" s="16"/>
      <c r="JJB154" s="16"/>
      <c r="JJF154" s="16"/>
      <c r="JJJ154" s="16"/>
      <c r="JJN154" s="16"/>
      <c r="JJR154" s="16"/>
      <c r="JJV154" s="16"/>
      <c r="JJZ154" s="16"/>
      <c r="JKD154" s="16"/>
      <c r="JKH154" s="16"/>
      <c r="JKL154" s="16"/>
      <c r="JKP154" s="16"/>
      <c r="JKT154" s="16"/>
      <c r="JKX154" s="16"/>
      <c r="JLB154" s="16"/>
      <c r="JLF154" s="16"/>
      <c r="JLJ154" s="16"/>
      <c r="JLN154" s="16"/>
      <c r="JLR154" s="16"/>
      <c r="JLV154" s="16"/>
      <c r="JLZ154" s="16"/>
      <c r="JMD154" s="16"/>
      <c r="JMH154" s="16"/>
      <c r="JML154" s="16"/>
      <c r="JMP154" s="16"/>
      <c r="JMT154" s="16"/>
      <c r="JMX154" s="16"/>
      <c r="JNB154" s="16"/>
      <c r="JNF154" s="16"/>
      <c r="JNJ154" s="16"/>
      <c r="JNN154" s="16"/>
      <c r="JNR154" s="16"/>
      <c r="JNV154" s="16"/>
      <c r="JNZ154" s="16"/>
      <c r="JOD154" s="16"/>
      <c r="JOH154" s="16"/>
      <c r="JOL154" s="16"/>
      <c r="JOP154" s="16"/>
      <c r="JOT154" s="16"/>
      <c r="JOX154" s="16"/>
      <c r="JPB154" s="16"/>
      <c r="JPF154" s="16"/>
      <c r="JPJ154" s="16"/>
      <c r="JPN154" s="16"/>
      <c r="JPR154" s="16"/>
      <c r="JPV154" s="16"/>
      <c r="JPZ154" s="16"/>
      <c r="JQD154" s="16"/>
      <c r="JQH154" s="16"/>
      <c r="JQL154" s="16"/>
      <c r="JQP154" s="16"/>
      <c r="JQT154" s="16"/>
      <c r="JQX154" s="16"/>
      <c r="JRB154" s="16"/>
      <c r="JRF154" s="16"/>
      <c r="JRJ154" s="16"/>
      <c r="JRN154" s="16"/>
      <c r="JRR154" s="16"/>
      <c r="JRV154" s="16"/>
      <c r="JRZ154" s="16"/>
      <c r="JSD154" s="16"/>
      <c r="JSH154" s="16"/>
      <c r="JSL154" s="16"/>
      <c r="JSP154" s="16"/>
      <c r="JST154" s="16"/>
      <c r="JSX154" s="16"/>
      <c r="JTB154" s="16"/>
      <c r="JTF154" s="16"/>
      <c r="JTJ154" s="16"/>
      <c r="JTN154" s="16"/>
      <c r="JTR154" s="16"/>
      <c r="JTV154" s="16"/>
      <c r="JTZ154" s="16"/>
      <c r="JUD154" s="16"/>
      <c r="JUH154" s="16"/>
      <c r="JUL154" s="16"/>
      <c r="JUP154" s="16"/>
      <c r="JUT154" s="16"/>
      <c r="JUX154" s="16"/>
      <c r="JVB154" s="16"/>
      <c r="JVF154" s="16"/>
      <c r="JVJ154" s="16"/>
      <c r="JVN154" s="16"/>
      <c r="JVR154" s="16"/>
      <c r="JVV154" s="16"/>
      <c r="JVZ154" s="16"/>
      <c r="JWD154" s="16"/>
      <c r="JWH154" s="16"/>
      <c r="JWL154" s="16"/>
      <c r="JWP154" s="16"/>
      <c r="JWT154" s="16"/>
      <c r="JWX154" s="16"/>
      <c r="JXB154" s="16"/>
      <c r="JXF154" s="16"/>
      <c r="JXJ154" s="16"/>
      <c r="JXN154" s="16"/>
      <c r="JXR154" s="16"/>
      <c r="JXV154" s="16"/>
      <c r="JXZ154" s="16"/>
      <c r="JYD154" s="16"/>
      <c r="JYH154" s="16"/>
      <c r="JYL154" s="16"/>
      <c r="JYP154" s="16"/>
      <c r="JYT154" s="16"/>
      <c r="JYX154" s="16"/>
      <c r="JZB154" s="16"/>
      <c r="JZF154" s="16"/>
      <c r="JZJ154" s="16"/>
      <c r="JZN154" s="16"/>
      <c r="JZR154" s="16"/>
      <c r="JZV154" s="16"/>
      <c r="JZZ154" s="16"/>
      <c r="KAD154" s="16"/>
      <c r="KAH154" s="16"/>
      <c r="KAL154" s="16"/>
      <c r="KAP154" s="16"/>
      <c r="KAT154" s="16"/>
      <c r="KAX154" s="16"/>
      <c r="KBB154" s="16"/>
      <c r="KBF154" s="16"/>
      <c r="KBJ154" s="16"/>
      <c r="KBN154" s="16"/>
      <c r="KBR154" s="16"/>
      <c r="KBV154" s="16"/>
      <c r="KBZ154" s="16"/>
      <c r="KCD154" s="16"/>
      <c r="KCH154" s="16"/>
      <c r="KCL154" s="16"/>
      <c r="KCP154" s="16"/>
      <c r="KCT154" s="16"/>
      <c r="KCX154" s="16"/>
      <c r="KDB154" s="16"/>
      <c r="KDF154" s="16"/>
      <c r="KDJ154" s="16"/>
      <c r="KDN154" s="16"/>
      <c r="KDR154" s="16"/>
      <c r="KDV154" s="16"/>
      <c r="KDZ154" s="16"/>
      <c r="KED154" s="16"/>
      <c r="KEH154" s="16"/>
      <c r="KEL154" s="16"/>
      <c r="KEP154" s="16"/>
      <c r="KET154" s="16"/>
      <c r="KEX154" s="16"/>
      <c r="KFB154" s="16"/>
      <c r="KFF154" s="16"/>
      <c r="KFJ154" s="16"/>
      <c r="KFN154" s="16"/>
      <c r="KFR154" s="16"/>
      <c r="KFV154" s="16"/>
      <c r="KFZ154" s="16"/>
      <c r="KGD154" s="16"/>
      <c r="KGH154" s="16"/>
      <c r="KGL154" s="16"/>
      <c r="KGP154" s="16"/>
      <c r="KGT154" s="16"/>
      <c r="KGX154" s="16"/>
      <c r="KHB154" s="16"/>
      <c r="KHF154" s="16"/>
      <c r="KHJ154" s="16"/>
      <c r="KHN154" s="16"/>
      <c r="KHR154" s="16"/>
      <c r="KHV154" s="16"/>
      <c r="KHZ154" s="16"/>
      <c r="KID154" s="16"/>
      <c r="KIH154" s="16"/>
      <c r="KIL154" s="16"/>
      <c r="KIP154" s="16"/>
      <c r="KIT154" s="16"/>
      <c r="KIX154" s="16"/>
      <c r="KJB154" s="16"/>
      <c r="KJF154" s="16"/>
      <c r="KJJ154" s="16"/>
      <c r="KJN154" s="16"/>
      <c r="KJR154" s="16"/>
      <c r="KJV154" s="16"/>
      <c r="KJZ154" s="16"/>
      <c r="KKD154" s="16"/>
      <c r="KKH154" s="16"/>
      <c r="KKL154" s="16"/>
      <c r="KKP154" s="16"/>
      <c r="KKT154" s="16"/>
      <c r="KKX154" s="16"/>
      <c r="KLB154" s="16"/>
      <c r="KLF154" s="16"/>
      <c r="KLJ154" s="16"/>
      <c r="KLN154" s="16"/>
      <c r="KLR154" s="16"/>
      <c r="KLV154" s="16"/>
      <c r="KLZ154" s="16"/>
      <c r="KMD154" s="16"/>
      <c r="KMH154" s="16"/>
      <c r="KML154" s="16"/>
      <c r="KMP154" s="16"/>
      <c r="KMT154" s="16"/>
      <c r="KMX154" s="16"/>
      <c r="KNB154" s="16"/>
      <c r="KNF154" s="16"/>
      <c r="KNJ154" s="16"/>
      <c r="KNN154" s="16"/>
      <c r="KNR154" s="16"/>
      <c r="KNV154" s="16"/>
      <c r="KNZ154" s="16"/>
      <c r="KOD154" s="16"/>
      <c r="KOH154" s="16"/>
      <c r="KOL154" s="16"/>
      <c r="KOP154" s="16"/>
      <c r="KOT154" s="16"/>
      <c r="KOX154" s="16"/>
      <c r="KPB154" s="16"/>
      <c r="KPF154" s="16"/>
      <c r="KPJ154" s="16"/>
      <c r="KPN154" s="16"/>
      <c r="KPR154" s="16"/>
      <c r="KPV154" s="16"/>
      <c r="KPZ154" s="16"/>
      <c r="KQD154" s="16"/>
      <c r="KQH154" s="16"/>
      <c r="KQL154" s="16"/>
      <c r="KQP154" s="16"/>
      <c r="KQT154" s="16"/>
      <c r="KQX154" s="16"/>
      <c r="KRB154" s="16"/>
      <c r="KRF154" s="16"/>
      <c r="KRJ154" s="16"/>
      <c r="KRN154" s="16"/>
      <c r="KRR154" s="16"/>
      <c r="KRV154" s="16"/>
      <c r="KRZ154" s="16"/>
      <c r="KSD154" s="16"/>
      <c r="KSH154" s="16"/>
      <c r="KSL154" s="16"/>
      <c r="KSP154" s="16"/>
      <c r="KST154" s="16"/>
      <c r="KSX154" s="16"/>
      <c r="KTB154" s="16"/>
      <c r="KTF154" s="16"/>
      <c r="KTJ154" s="16"/>
      <c r="KTN154" s="16"/>
      <c r="KTR154" s="16"/>
      <c r="KTV154" s="16"/>
      <c r="KTZ154" s="16"/>
      <c r="KUD154" s="16"/>
      <c r="KUH154" s="16"/>
      <c r="KUL154" s="16"/>
      <c r="KUP154" s="16"/>
      <c r="KUT154" s="16"/>
      <c r="KUX154" s="16"/>
      <c r="KVB154" s="16"/>
      <c r="KVF154" s="16"/>
      <c r="KVJ154" s="16"/>
      <c r="KVN154" s="16"/>
      <c r="KVR154" s="16"/>
      <c r="KVV154" s="16"/>
      <c r="KVZ154" s="16"/>
      <c r="KWD154" s="16"/>
      <c r="KWH154" s="16"/>
      <c r="KWL154" s="16"/>
      <c r="KWP154" s="16"/>
      <c r="KWT154" s="16"/>
      <c r="KWX154" s="16"/>
      <c r="KXB154" s="16"/>
      <c r="KXF154" s="16"/>
      <c r="KXJ154" s="16"/>
      <c r="KXN154" s="16"/>
      <c r="KXR154" s="16"/>
      <c r="KXV154" s="16"/>
      <c r="KXZ154" s="16"/>
      <c r="KYD154" s="16"/>
      <c r="KYH154" s="16"/>
      <c r="KYL154" s="16"/>
      <c r="KYP154" s="16"/>
      <c r="KYT154" s="16"/>
      <c r="KYX154" s="16"/>
      <c r="KZB154" s="16"/>
      <c r="KZF154" s="16"/>
      <c r="KZJ154" s="16"/>
      <c r="KZN154" s="16"/>
      <c r="KZR154" s="16"/>
      <c r="KZV154" s="16"/>
      <c r="KZZ154" s="16"/>
      <c r="LAD154" s="16"/>
      <c r="LAH154" s="16"/>
      <c r="LAL154" s="16"/>
      <c r="LAP154" s="16"/>
      <c r="LAT154" s="16"/>
      <c r="LAX154" s="16"/>
      <c r="LBB154" s="16"/>
      <c r="LBF154" s="16"/>
      <c r="LBJ154" s="16"/>
      <c r="LBN154" s="16"/>
      <c r="LBR154" s="16"/>
      <c r="LBV154" s="16"/>
      <c r="LBZ154" s="16"/>
      <c r="LCD154" s="16"/>
      <c r="LCH154" s="16"/>
      <c r="LCL154" s="16"/>
      <c r="LCP154" s="16"/>
      <c r="LCT154" s="16"/>
      <c r="LCX154" s="16"/>
      <c r="LDB154" s="16"/>
      <c r="LDF154" s="16"/>
      <c r="LDJ154" s="16"/>
      <c r="LDN154" s="16"/>
      <c r="LDR154" s="16"/>
      <c r="LDV154" s="16"/>
      <c r="LDZ154" s="16"/>
      <c r="LED154" s="16"/>
      <c r="LEH154" s="16"/>
      <c r="LEL154" s="16"/>
      <c r="LEP154" s="16"/>
      <c r="LET154" s="16"/>
      <c r="LEX154" s="16"/>
      <c r="LFB154" s="16"/>
      <c r="LFF154" s="16"/>
      <c r="LFJ154" s="16"/>
      <c r="LFN154" s="16"/>
      <c r="LFR154" s="16"/>
      <c r="LFV154" s="16"/>
      <c r="LFZ154" s="16"/>
      <c r="LGD154" s="16"/>
      <c r="LGH154" s="16"/>
      <c r="LGL154" s="16"/>
      <c r="LGP154" s="16"/>
      <c r="LGT154" s="16"/>
      <c r="LGX154" s="16"/>
      <c r="LHB154" s="16"/>
      <c r="LHF154" s="16"/>
      <c r="LHJ154" s="16"/>
      <c r="LHN154" s="16"/>
      <c r="LHR154" s="16"/>
      <c r="LHV154" s="16"/>
      <c r="LHZ154" s="16"/>
      <c r="LID154" s="16"/>
      <c r="LIH154" s="16"/>
      <c r="LIL154" s="16"/>
      <c r="LIP154" s="16"/>
      <c r="LIT154" s="16"/>
      <c r="LIX154" s="16"/>
      <c r="LJB154" s="16"/>
      <c r="LJF154" s="16"/>
      <c r="LJJ154" s="16"/>
      <c r="LJN154" s="16"/>
      <c r="LJR154" s="16"/>
      <c r="LJV154" s="16"/>
      <c r="LJZ154" s="16"/>
      <c r="LKD154" s="16"/>
      <c r="LKH154" s="16"/>
      <c r="LKL154" s="16"/>
      <c r="LKP154" s="16"/>
      <c r="LKT154" s="16"/>
      <c r="LKX154" s="16"/>
      <c r="LLB154" s="16"/>
      <c r="LLF154" s="16"/>
      <c r="LLJ154" s="16"/>
      <c r="LLN154" s="16"/>
      <c r="LLR154" s="16"/>
      <c r="LLV154" s="16"/>
      <c r="LLZ154" s="16"/>
      <c r="LMD154" s="16"/>
      <c r="LMH154" s="16"/>
      <c r="LML154" s="16"/>
      <c r="LMP154" s="16"/>
      <c r="LMT154" s="16"/>
      <c r="LMX154" s="16"/>
      <c r="LNB154" s="16"/>
      <c r="LNF154" s="16"/>
      <c r="LNJ154" s="16"/>
      <c r="LNN154" s="16"/>
      <c r="LNR154" s="16"/>
      <c r="LNV154" s="16"/>
      <c r="LNZ154" s="16"/>
      <c r="LOD154" s="16"/>
      <c r="LOH154" s="16"/>
      <c r="LOL154" s="16"/>
      <c r="LOP154" s="16"/>
      <c r="LOT154" s="16"/>
      <c r="LOX154" s="16"/>
      <c r="LPB154" s="16"/>
      <c r="LPF154" s="16"/>
      <c r="LPJ154" s="16"/>
      <c r="LPN154" s="16"/>
      <c r="LPR154" s="16"/>
      <c r="LPV154" s="16"/>
      <c r="LPZ154" s="16"/>
      <c r="LQD154" s="16"/>
      <c r="LQH154" s="16"/>
      <c r="LQL154" s="16"/>
      <c r="LQP154" s="16"/>
      <c r="LQT154" s="16"/>
      <c r="LQX154" s="16"/>
      <c r="LRB154" s="16"/>
      <c r="LRF154" s="16"/>
      <c r="LRJ154" s="16"/>
      <c r="LRN154" s="16"/>
      <c r="LRR154" s="16"/>
      <c r="LRV154" s="16"/>
      <c r="LRZ154" s="16"/>
      <c r="LSD154" s="16"/>
      <c r="LSH154" s="16"/>
      <c r="LSL154" s="16"/>
      <c r="LSP154" s="16"/>
      <c r="LST154" s="16"/>
      <c r="LSX154" s="16"/>
      <c r="LTB154" s="16"/>
      <c r="LTF154" s="16"/>
      <c r="LTJ154" s="16"/>
      <c r="LTN154" s="16"/>
      <c r="LTR154" s="16"/>
      <c r="LTV154" s="16"/>
      <c r="LTZ154" s="16"/>
      <c r="LUD154" s="16"/>
      <c r="LUH154" s="16"/>
      <c r="LUL154" s="16"/>
      <c r="LUP154" s="16"/>
      <c r="LUT154" s="16"/>
      <c r="LUX154" s="16"/>
      <c r="LVB154" s="16"/>
      <c r="LVF154" s="16"/>
      <c r="LVJ154" s="16"/>
      <c r="LVN154" s="16"/>
      <c r="LVR154" s="16"/>
      <c r="LVV154" s="16"/>
      <c r="LVZ154" s="16"/>
      <c r="LWD154" s="16"/>
      <c r="LWH154" s="16"/>
      <c r="LWL154" s="16"/>
      <c r="LWP154" s="16"/>
      <c r="LWT154" s="16"/>
      <c r="LWX154" s="16"/>
      <c r="LXB154" s="16"/>
      <c r="LXF154" s="16"/>
      <c r="LXJ154" s="16"/>
      <c r="LXN154" s="16"/>
      <c r="LXR154" s="16"/>
      <c r="LXV154" s="16"/>
      <c r="LXZ154" s="16"/>
      <c r="LYD154" s="16"/>
      <c r="LYH154" s="16"/>
      <c r="LYL154" s="16"/>
      <c r="LYP154" s="16"/>
      <c r="LYT154" s="16"/>
      <c r="LYX154" s="16"/>
      <c r="LZB154" s="16"/>
      <c r="LZF154" s="16"/>
      <c r="LZJ154" s="16"/>
      <c r="LZN154" s="16"/>
      <c r="LZR154" s="16"/>
      <c r="LZV154" s="16"/>
      <c r="LZZ154" s="16"/>
      <c r="MAD154" s="16"/>
      <c r="MAH154" s="16"/>
      <c r="MAL154" s="16"/>
      <c r="MAP154" s="16"/>
      <c r="MAT154" s="16"/>
      <c r="MAX154" s="16"/>
      <c r="MBB154" s="16"/>
      <c r="MBF154" s="16"/>
      <c r="MBJ154" s="16"/>
      <c r="MBN154" s="16"/>
      <c r="MBR154" s="16"/>
      <c r="MBV154" s="16"/>
      <c r="MBZ154" s="16"/>
      <c r="MCD154" s="16"/>
      <c r="MCH154" s="16"/>
      <c r="MCL154" s="16"/>
      <c r="MCP154" s="16"/>
      <c r="MCT154" s="16"/>
      <c r="MCX154" s="16"/>
      <c r="MDB154" s="16"/>
      <c r="MDF154" s="16"/>
      <c r="MDJ154" s="16"/>
      <c r="MDN154" s="16"/>
      <c r="MDR154" s="16"/>
      <c r="MDV154" s="16"/>
      <c r="MDZ154" s="16"/>
      <c r="MED154" s="16"/>
      <c r="MEH154" s="16"/>
      <c r="MEL154" s="16"/>
      <c r="MEP154" s="16"/>
      <c r="MET154" s="16"/>
      <c r="MEX154" s="16"/>
      <c r="MFB154" s="16"/>
      <c r="MFF154" s="16"/>
      <c r="MFJ154" s="16"/>
      <c r="MFN154" s="16"/>
      <c r="MFR154" s="16"/>
      <c r="MFV154" s="16"/>
      <c r="MFZ154" s="16"/>
      <c r="MGD154" s="16"/>
      <c r="MGH154" s="16"/>
      <c r="MGL154" s="16"/>
      <c r="MGP154" s="16"/>
      <c r="MGT154" s="16"/>
      <c r="MGX154" s="16"/>
      <c r="MHB154" s="16"/>
      <c r="MHF154" s="16"/>
      <c r="MHJ154" s="16"/>
      <c r="MHN154" s="16"/>
      <c r="MHR154" s="16"/>
      <c r="MHV154" s="16"/>
      <c r="MHZ154" s="16"/>
      <c r="MID154" s="16"/>
      <c r="MIH154" s="16"/>
      <c r="MIL154" s="16"/>
      <c r="MIP154" s="16"/>
      <c r="MIT154" s="16"/>
      <c r="MIX154" s="16"/>
      <c r="MJB154" s="16"/>
      <c r="MJF154" s="16"/>
      <c r="MJJ154" s="16"/>
      <c r="MJN154" s="16"/>
      <c r="MJR154" s="16"/>
      <c r="MJV154" s="16"/>
      <c r="MJZ154" s="16"/>
      <c r="MKD154" s="16"/>
      <c r="MKH154" s="16"/>
      <c r="MKL154" s="16"/>
      <c r="MKP154" s="16"/>
      <c r="MKT154" s="16"/>
      <c r="MKX154" s="16"/>
      <c r="MLB154" s="16"/>
      <c r="MLF154" s="16"/>
      <c r="MLJ154" s="16"/>
      <c r="MLN154" s="16"/>
      <c r="MLR154" s="16"/>
      <c r="MLV154" s="16"/>
      <c r="MLZ154" s="16"/>
      <c r="MMD154" s="16"/>
      <c r="MMH154" s="16"/>
      <c r="MML154" s="16"/>
      <c r="MMP154" s="16"/>
      <c r="MMT154" s="16"/>
      <c r="MMX154" s="16"/>
      <c r="MNB154" s="16"/>
      <c r="MNF154" s="16"/>
      <c r="MNJ154" s="16"/>
      <c r="MNN154" s="16"/>
      <c r="MNR154" s="16"/>
      <c r="MNV154" s="16"/>
      <c r="MNZ154" s="16"/>
      <c r="MOD154" s="16"/>
      <c r="MOH154" s="16"/>
      <c r="MOL154" s="16"/>
      <c r="MOP154" s="16"/>
      <c r="MOT154" s="16"/>
      <c r="MOX154" s="16"/>
      <c r="MPB154" s="16"/>
      <c r="MPF154" s="16"/>
      <c r="MPJ154" s="16"/>
      <c r="MPN154" s="16"/>
      <c r="MPR154" s="16"/>
      <c r="MPV154" s="16"/>
      <c r="MPZ154" s="16"/>
      <c r="MQD154" s="16"/>
      <c r="MQH154" s="16"/>
      <c r="MQL154" s="16"/>
      <c r="MQP154" s="16"/>
      <c r="MQT154" s="16"/>
      <c r="MQX154" s="16"/>
      <c r="MRB154" s="16"/>
      <c r="MRF154" s="16"/>
      <c r="MRJ154" s="16"/>
      <c r="MRN154" s="16"/>
      <c r="MRR154" s="16"/>
      <c r="MRV154" s="16"/>
      <c r="MRZ154" s="16"/>
      <c r="MSD154" s="16"/>
      <c r="MSH154" s="16"/>
      <c r="MSL154" s="16"/>
      <c r="MSP154" s="16"/>
      <c r="MST154" s="16"/>
      <c r="MSX154" s="16"/>
      <c r="MTB154" s="16"/>
      <c r="MTF154" s="16"/>
      <c r="MTJ154" s="16"/>
      <c r="MTN154" s="16"/>
      <c r="MTR154" s="16"/>
      <c r="MTV154" s="16"/>
      <c r="MTZ154" s="16"/>
      <c r="MUD154" s="16"/>
      <c r="MUH154" s="16"/>
      <c r="MUL154" s="16"/>
      <c r="MUP154" s="16"/>
      <c r="MUT154" s="16"/>
      <c r="MUX154" s="16"/>
      <c r="MVB154" s="16"/>
      <c r="MVF154" s="16"/>
      <c r="MVJ154" s="16"/>
      <c r="MVN154" s="16"/>
      <c r="MVR154" s="16"/>
      <c r="MVV154" s="16"/>
      <c r="MVZ154" s="16"/>
      <c r="MWD154" s="16"/>
      <c r="MWH154" s="16"/>
      <c r="MWL154" s="16"/>
      <c r="MWP154" s="16"/>
      <c r="MWT154" s="16"/>
      <c r="MWX154" s="16"/>
      <c r="MXB154" s="16"/>
      <c r="MXF154" s="16"/>
      <c r="MXJ154" s="16"/>
      <c r="MXN154" s="16"/>
      <c r="MXR154" s="16"/>
      <c r="MXV154" s="16"/>
      <c r="MXZ154" s="16"/>
      <c r="MYD154" s="16"/>
      <c r="MYH154" s="16"/>
      <c r="MYL154" s="16"/>
      <c r="MYP154" s="16"/>
      <c r="MYT154" s="16"/>
      <c r="MYX154" s="16"/>
      <c r="MZB154" s="16"/>
      <c r="MZF154" s="16"/>
      <c r="MZJ154" s="16"/>
      <c r="MZN154" s="16"/>
      <c r="MZR154" s="16"/>
      <c r="MZV154" s="16"/>
      <c r="MZZ154" s="16"/>
      <c r="NAD154" s="16"/>
      <c r="NAH154" s="16"/>
      <c r="NAL154" s="16"/>
      <c r="NAP154" s="16"/>
      <c r="NAT154" s="16"/>
      <c r="NAX154" s="16"/>
      <c r="NBB154" s="16"/>
      <c r="NBF154" s="16"/>
      <c r="NBJ154" s="16"/>
      <c r="NBN154" s="16"/>
      <c r="NBR154" s="16"/>
      <c r="NBV154" s="16"/>
      <c r="NBZ154" s="16"/>
      <c r="NCD154" s="16"/>
      <c r="NCH154" s="16"/>
      <c r="NCL154" s="16"/>
      <c r="NCP154" s="16"/>
      <c r="NCT154" s="16"/>
      <c r="NCX154" s="16"/>
      <c r="NDB154" s="16"/>
      <c r="NDF154" s="16"/>
      <c r="NDJ154" s="16"/>
      <c r="NDN154" s="16"/>
      <c r="NDR154" s="16"/>
      <c r="NDV154" s="16"/>
      <c r="NDZ154" s="16"/>
      <c r="NED154" s="16"/>
      <c r="NEH154" s="16"/>
      <c r="NEL154" s="16"/>
      <c r="NEP154" s="16"/>
      <c r="NET154" s="16"/>
      <c r="NEX154" s="16"/>
      <c r="NFB154" s="16"/>
      <c r="NFF154" s="16"/>
      <c r="NFJ154" s="16"/>
      <c r="NFN154" s="16"/>
      <c r="NFR154" s="16"/>
      <c r="NFV154" s="16"/>
      <c r="NFZ154" s="16"/>
      <c r="NGD154" s="16"/>
      <c r="NGH154" s="16"/>
      <c r="NGL154" s="16"/>
      <c r="NGP154" s="16"/>
      <c r="NGT154" s="16"/>
      <c r="NGX154" s="16"/>
      <c r="NHB154" s="16"/>
      <c r="NHF154" s="16"/>
      <c r="NHJ154" s="16"/>
      <c r="NHN154" s="16"/>
      <c r="NHR154" s="16"/>
      <c r="NHV154" s="16"/>
      <c r="NHZ154" s="16"/>
      <c r="NID154" s="16"/>
      <c r="NIH154" s="16"/>
      <c r="NIL154" s="16"/>
      <c r="NIP154" s="16"/>
      <c r="NIT154" s="16"/>
      <c r="NIX154" s="16"/>
      <c r="NJB154" s="16"/>
      <c r="NJF154" s="16"/>
      <c r="NJJ154" s="16"/>
      <c r="NJN154" s="16"/>
      <c r="NJR154" s="16"/>
      <c r="NJV154" s="16"/>
      <c r="NJZ154" s="16"/>
      <c r="NKD154" s="16"/>
      <c r="NKH154" s="16"/>
      <c r="NKL154" s="16"/>
      <c r="NKP154" s="16"/>
      <c r="NKT154" s="16"/>
      <c r="NKX154" s="16"/>
      <c r="NLB154" s="16"/>
      <c r="NLF154" s="16"/>
      <c r="NLJ154" s="16"/>
      <c r="NLN154" s="16"/>
      <c r="NLR154" s="16"/>
      <c r="NLV154" s="16"/>
      <c r="NLZ154" s="16"/>
      <c r="NMD154" s="16"/>
      <c r="NMH154" s="16"/>
      <c r="NML154" s="16"/>
      <c r="NMP154" s="16"/>
      <c r="NMT154" s="16"/>
      <c r="NMX154" s="16"/>
      <c r="NNB154" s="16"/>
      <c r="NNF154" s="16"/>
      <c r="NNJ154" s="16"/>
      <c r="NNN154" s="16"/>
      <c r="NNR154" s="16"/>
      <c r="NNV154" s="16"/>
      <c r="NNZ154" s="16"/>
      <c r="NOD154" s="16"/>
      <c r="NOH154" s="16"/>
      <c r="NOL154" s="16"/>
      <c r="NOP154" s="16"/>
      <c r="NOT154" s="16"/>
      <c r="NOX154" s="16"/>
      <c r="NPB154" s="16"/>
      <c r="NPF154" s="16"/>
      <c r="NPJ154" s="16"/>
      <c r="NPN154" s="16"/>
      <c r="NPR154" s="16"/>
      <c r="NPV154" s="16"/>
      <c r="NPZ154" s="16"/>
      <c r="NQD154" s="16"/>
      <c r="NQH154" s="16"/>
      <c r="NQL154" s="16"/>
      <c r="NQP154" s="16"/>
      <c r="NQT154" s="16"/>
      <c r="NQX154" s="16"/>
      <c r="NRB154" s="16"/>
      <c r="NRF154" s="16"/>
      <c r="NRJ154" s="16"/>
      <c r="NRN154" s="16"/>
      <c r="NRR154" s="16"/>
      <c r="NRV154" s="16"/>
      <c r="NRZ154" s="16"/>
      <c r="NSD154" s="16"/>
      <c r="NSH154" s="16"/>
      <c r="NSL154" s="16"/>
      <c r="NSP154" s="16"/>
      <c r="NST154" s="16"/>
      <c r="NSX154" s="16"/>
      <c r="NTB154" s="16"/>
      <c r="NTF154" s="16"/>
      <c r="NTJ154" s="16"/>
      <c r="NTN154" s="16"/>
      <c r="NTR154" s="16"/>
      <c r="NTV154" s="16"/>
      <c r="NTZ154" s="16"/>
      <c r="NUD154" s="16"/>
      <c r="NUH154" s="16"/>
      <c r="NUL154" s="16"/>
      <c r="NUP154" s="16"/>
      <c r="NUT154" s="16"/>
      <c r="NUX154" s="16"/>
      <c r="NVB154" s="16"/>
      <c r="NVF154" s="16"/>
      <c r="NVJ154" s="16"/>
      <c r="NVN154" s="16"/>
      <c r="NVR154" s="16"/>
      <c r="NVV154" s="16"/>
      <c r="NVZ154" s="16"/>
      <c r="NWD154" s="16"/>
      <c r="NWH154" s="16"/>
      <c r="NWL154" s="16"/>
      <c r="NWP154" s="16"/>
      <c r="NWT154" s="16"/>
      <c r="NWX154" s="16"/>
      <c r="NXB154" s="16"/>
      <c r="NXF154" s="16"/>
      <c r="NXJ154" s="16"/>
      <c r="NXN154" s="16"/>
      <c r="NXR154" s="16"/>
      <c r="NXV154" s="16"/>
      <c r="NXZ154" s="16"/>
      <c r="NYD154" s="16"/>
      <c r="NYH154" s="16"/>
      <c r="NYL154" s="16"/>
      <c r="NYP154" s="16"/>
      <c r="NYT154" s="16"/>
      <c r="NYX154" s="16"/>
      <c r="NZB154" s="16"/>
      <c r="NZF154" s="16"/>
      <c r="NZJ154" s="16"/>
      <c r="NZN154" s="16"/>
      <c r="NZR154" s="16"/>
      <c r="NZV154" s="16"/>
      <c r="NZZ154" s="16"/>
      <c r="OAD154" s="16"/>
      <c r="OAH154" s="16"/>
      <c r="OAL154" s="16"/>
      <c r="OAP154" s="16"/>
      <c r="OAT154" s="16"/>
      <c r="OAX154" s="16"/>
      <c r="OBB154" s="16"/>
      <c r="OBF154" s="16"/>
      <c r="OBJ154" s="16"/>
      <c r="OBN154" s="16"/>
      <c r="OBR154" s="16"/>
      <c r="OBV154" s="16"/>
      <c r="OBZ154" s="16"/>
      <c r="OCD154" s="16"/>
      <c r="OCH154" s="16"/>
      <c r="OCL154" s="16"/>
      <c r="OCP154" s="16"/>
      <c r="OCT154" s="16"/>
      <c r="OCX154" s="16"/>
      <c r="ODB154" s="16"/>
      <c r="ODF154" s="16"/>
      <c r="ODJ154" s="16"/>
      <c r="ODN154" s="16"/>
      <c r="ODR154" s="16"/>
      <c r="ODV154" s="16"/>
      <c r="ODZ154" s="16"/>
      <c r="OED154" s="16"/>
      <c r="OEH154" s="16"/>
      <c r="OEL154" s="16"/>
      <c r="OEP154" s="16"/>
      <c r="OET154" s="16"/>
      <c r="OEX154" s="16"/>
      <c r="OFB154" s="16"/>
      <c r="OFF154" s="16"/>
      <c r="OFJ154" s="16"/>
      <c r="OFN154" s="16"/>
      <c r="OFR154" s="16"/>
      <c r="OFV154" s="16"/>
      <c r="OFZ154" s="16"/>
      <c r="OGD154" s="16"/>
      <c r="OGH154" s="16"/>
      <c r="OGL154" s="16"/>
      <c r="OGP154" s="16"/>
      <c r="OGT154" s="16"/>
      <c r="OGX154" s="16"/>
      <c r="OHB154" s="16"/>
      <c r="OHF154" s="16"/>
      <c r="OHJ154" s="16"/>
      <c r="OHN154" s="16"/>
      <c r="OHR154" s="16"/>
      <c r="OHV154" s="16"/>
      <c r="OHZ154" s="16"/>
      <c r="OID154" s="16"/>
      <c r="OIH154" s="16"/>
      <c r="OIL154" s="16"/>
      <c r="OIP154" s="16"/>
      <c r="OIT154" s="16"/>
      <c r="OIX154" s="16"/>
      <c r="OJB154" s="16"/>
      <c r="OJF154" s="16"/>
      <c r="OJJ154" s="16"/>
      <c r="OJN154" s="16"/>
      <c r="OJR154" s="16"/>
      <c r="OJV154" s="16"/>
      <c r="OJZ154" s="16"/>
      <c r="OKD154" s="16"/>
      <c r="OKH154" s="16"/>
      <c r="OKL154" s="16"/>
      <c r="OKP154" s="16"/>
      <c r="OKT154" s="16"/>
      <c r="OKX154" s="16"/>
      <c r="OLB154" s="16"/>
      <c r="OLF154" s="16"/>
      <c r="OLJ154" s="16"/>
      <c r="OLN154" s="16"/>
      <c r="OLR154" s="16"/>
      <c r="OLV154" s="16"/>
      <c r="OLZ154" s="16"/>
      <c r="OMD154" s="16"/>
      <c r="OMH154" s="16"/>
      <c r="OML154" s="16"/>
      <c r="OMP154" s="16"/>
      <c r="OMT154" s="16"/>
      <c r="OMX154" s="16"/>
      <c r="ONB154" s="16"/>
      <c r="ONF154" s="16"/>
      <c r="ONJ154" s="16"/>
      <c r="ONN154" s="16"/>
      <c r="ONR154" s="16"/>
      <c r="ONV154" s="16"/>
      <c r="ONZ154" s="16"/>
      <c r="OOD154" s="16"/>
      <c r="OOH154" s="16"/>
      <c r="OOL154" s="16"/>
      <c r="OOP154" s="16"/>
      <c r="OOT154" s="16"/>
      <c r="OOX154" s="16"/>
      <c r="OPB154" s="16"/>
      <c r="OPF154" s="16"/>
      <c r="OPJ154" s="16"/>
      <c r="OPN154" s="16"/>
      <c r="OPR154" s="16"/>
      <c r="OPV154" s="16"/>
      <c r="OPZ154" s="16"/>
      <c r="OQD154" s="16"/>
      <c r="OQH154" s="16"/>
      <c r="OQL154" s="16"/>
      <c r="OQP154" s="16"/>
      <c r="OQT154" s="16"/>
      <c r="OQX154" s="16"/>
      <c r="ORB154" s="16"/>
      <c r="ORF154" s="16"/>
      <c r="ORJ154" s="16"/>
      <c r="ORN154" s="16"/>
      <c r="ORR154" s="16"/>
      <c r="ORV154" s="16"/>
      <c r="ORZ154" s="16"/>
      <c r="OSD154" s="16"/>
      <c r="OSH154" s="16"/>
      <c r="OSL154" s="16"/>
      <c r="OSP154" s="16"/>
      <c r="OST154" s="16"/>
      <c r="OSX154" s="16"/>
      <c r="OTB154" s="16"/>
      <c r="OTF154" s="16"/>
      <c r="OTJ154" s="16"/>
      <c r="OTN154" s="16"/>
      <c r="OTR154" s="16"/>
      <c r="OTV154" s="16"/>
      <c r="OTZ154" s="16"/>
      <c r="OUD154" s="16"/>
      <c r="OUH154" s="16"/>
      <c r="OUL154" s="16"/>
      <c r="OUP154" s="16"/>
      <c r="OUT154" s="16"/>
      <c r="OUX154" s="16"/>
      <c r="OVB154" s="16"/>
      <c r="OVF154" s="16"/>
      <c r="OVJ154" s="16"/>
      <c r="OVN154" s="16"/>
      <c r="OVR154" s="16"/>
      <c r="OVV154" s="16"/>
      <c r="OVZ154" s="16"/>
      <c r="OWD154" s="16"/>
      <c r="OWH154" s="16"/>
      <c r="OWL154" s="16"/>
      <c r="OWP154" s="16"/>
      <c r="OWT154" s="16"/>
      <c r="OWX154" s="16"/>
      <c r="OXB154" s="16"/>
      <c r="OXF154" s="16"/>
      <c r="OXJ154" s="16"/>
      <c r="OXN154" s="16"/>
      <c r="OXR154" s="16"/>
      <c r="OXV154" s="16"/>
      <c r="OXZ154" s="16"/>
      <c r="OYD154" s="16"/>
      <c r="OYH154" s="16"/>
      <c r="OYL154" s="16"/>
      <c r="OYP154" s="16"/>
      <c r="OYT154" s="16"/>
      <c r="OYX154" s="16"/>
      <c r="OZB154" s="16"/>
      <c r="OZF154" s="16"/>
      <c r="OZJ154" s="16"/>
      <c r="OZN154" s="16"/>
      <c r="OZR154" s="16"/>
      <c r="OZV154" s="16"/>
      <c r="OZZ154" s="16"/>
      <c r="PAD154" s="16"/>
      <c r="PAH154" s="16"/>
      <c r="PAL154" s="16"/>
      <c r="PAP154" s="16"/>
      <c r="PAT154" s="16"/>
      <c r="PAX154" s="16"/>
      <c r="PBB154" s="16"/>
      <c r="PBF154" s="16"/>
      <c r="PBJ154" s="16"/>
      <c r="PBN154" s="16"/>
      <c r="PBR154" s="16"/>
      <c r="PBV154" s="16"/>
      <c r="PBZ154" s="16"/>
      <c r="PCD154" s="16"/>
      <c r="PCH154" s="16"/>
      <c r="PCL154" s="16"/>
      <c r="PCP154" s="16"/>
      <c r="PCT154" s="16"/>
      <c r="PCX154" s="16"/>
      <c r="PDB154" s="16"/>
      <c r="PDF154" s="16"/>
      <c r="PDJ154" s="16"/>
      <c r="PDN154" s="16"/>
      <c r="PDR154" s="16"/>
      <c r="PDV154" s="16"/>
      <c r="PDZ154" s="16"/>
      <c r="PED154" s="16"/>
      <c r="PEH154" s="16"/>
      <c r="PEL154" s="16"/>
      <c r="PEP154" s="16"/>
      <c r="PET154" s="16"/>
      <c r="PEX154" s="16"/>
      <c r="PFB154" s="16"/>
      <c r="PFF154" s="16"/>
      <c r="PFJ154" s="16"/>
      <c r="PFN154" s="16"/>
      <c r="PFR154" s="16"/>
      <c r="PFV154" s="16"/>
      <c r="PFZ154" s="16"/>
      <c r="PGD154" s="16"/>
      <c r="PGH154" s="16"/>
      <c r="PGL154" s="16"/>
      <c r="PGP154" s="16"/>
      <c r="PGT154" s="16"/>
      <c r="PGX154" s="16"/>
      <c r="PHB154" s="16"/>
      <c r="PHF154" s="16"/>
      <c r="PHJ154" s="16"/>
      <c r="PHN154" s="16"/>
      <c r="PHR154" s="16"/>
      <c r="PHV154" s="16"/>
      <c r="PHZ154" s="16"/>
      <c r="PID154" s="16"/>
      <c r="PIH154" s="16"/>
      <c r="PIL154" s="16"/>
      <c r="PIP154" s="16"/>
      <c r="PIT154" s="16"/>
      <c r="PIX154" s="16"/>
      <c r="PJB154" s="16"/>
      <c r="PJF154" s="16"/>
      <c r="PJJ154" s="16"/>
      <c r="PJN154" s="16"/>
      <c r="PJR154" s="16"/>
      <c r="PJV154" s="16"/>
      <c r="PJZ154" s="16"/>
      <c r="PKD154" s="16"/>
      <c r="PKH154" s="16"/>
      <c r="PKL154" s="16"/>
      <c r="PKP154" s="16"/>
      <c r="PKT154" s="16"/>
      <c r="PKX154" s="16"/>
      <c r="PLB154" s="16"/>
      <c r="PLF154" s="16"/>
      <c r="PLJ154" s="16"/>
      <c r="PLN154" s="16"/>
      <c r="PLR154" s="16"/>
      <c r="PLV154" s="16"/>
      <c r="PLZ154" s="16"/>
      <c r="PMD154" s="16"/>
      <c r="PMH154" s="16"/>
      <c r="PML154" s="16"/>
      <c r="PMP154" s="16"/>
      <c r="PMT154" s="16"/>
      <c r="PMX154" s="16"/>
      <c r="PNB154" s="16"/>
      <c r="PNF154" s="16"/>
      <c r="PNJ154" s="16"/>
      <c r="PNN154" s="16"/>
      <c r="PNR154" s="16"/>
      <c r="PNV154" s="16"/>
      <c r="PNZ154" s="16"/>
      <c r="POD154" s="16"/>
      <c r="POH154" s="16"/>
      <c r="POL154" s="16"/>
      <c r="POP154" s="16"/>
      <c r="POT154" s="16"/>
      <c r="POX154" s="16"/>
      <c r="PPB154" s="16"/>
      <c r="PPF154" s="16"/>
      <c r="PPJ154" s="16"/>
      <c r="PPN154" s="16"/>
      <c r="PPR154" s="16"/>
      <c r="PPV154" s="16"/>
      <c r="PPZ154" s="16"/>
      <c r="PQD154" s="16"/>
      <c r="PQH154" s="16"/>
      <c r="PQL154" s="16"/>
      <c r="PQP154" s="16"/>
      <c r="PQT154" s="16"/>
      <c r="PQX154" s="16"/>
      <c r="PRB154" s="16"/>
      <c r="PRF154" s="16"/>
      <c r="PRJ154" s="16"/>
      <c r="PRN154" s="16"/>
      <c r="PRR154" s="16"/>
      <c r="PRV154" s="16"/>
      <c r="PRZ154" s="16"/>
      <c r="PSD154" s="16"/>
      <c r="PSH154" s="16"/>
      <c r="PSL154" s="16"/>
      <c r="PSP154" s="16"/>
      <c r="PST154" s="16"/>
      <c r="PSX154" s="16"/>
      <c r="PTB154" s="16"/>
      <c r="PTF154" s="16"/>
      <c r="PTJ154" s="16"/>
      <c r="PTN154" s="16"/>
      <c r="PTR154" s="16"/>
      <c r="PTV154" s="16"/>
      <c r="PTZ154" s="16"/>
      <c r="PUD154" s="16"/>
      <c r="PUH154" s="16"/>
      <c r="PUL154" s="16"/>
      <c r="PUP154" s="16"/>
      <c r="PUT154" s="16"/>
      <c r="PUX154" s="16"/>
      <c r="PVB154" s="16"/>
      <c r="PVF154" s="16"/>
      <c r="PVJ154" s="16"/>
      <c r="PVN154" s="16"/>
      <c r="PVR154" s="16"/>
      <c r="PVV154" s="16"/>
      <c r="PVZ154" s="16"/>
      <c r="PWD154" s="16"/>
      <c r="PWH154" s="16"/>
      <c r="PWL154" s="16"/>
      <c r="PWP154" s="16"/>
      <c r="PWT154" s="16"/>
      <c r="PWX154" s="16"/>
      <c r="PXB154" s="16"/>
      <c r="PXF154" s="16"/>
      <c r="PXJ154" s="16"/>
      <c r="PXN154" s="16"/>
      <c r="PXR154" s="16"/>
      <c r="PXV154" s="16"/>
      <c r="PXZ154" s="16"/>
      <c r="PYD154" s="16"/>
      <c r="PYH154" s="16"/>
      <c r="PYL154" s="16"/>
      <c r="PYP154" s="16"/>
      <c r="PYT154" s="16"/>
      <c r="PYX154" s="16"/>
      <c r="PZB154" s="16"/>
      <c r="PZF154" s="16"/>
      <c r="PZJ154" s="16"/>
      <c r="PZN154" s="16"/>
      <c r="PZR154" s="16"/>
      <c r="PZV154" s="16"/>
      <c r="PZZ154" s="16"/>
      <c r="QAD154" s="16"/>
      <c r="QAH154" s="16"/>
      <c r="QAL154" s="16"/>
      <c r="QAP154" s="16"/>
      <c r="QAT154" s="16"/>
      <c r="QAX154" s="16"/>
      <c r="QBB154" s="16"/>
      <c r="QBF154" s="16"/>
      <c r="QBJ154" s="16"/>
      <c r="QBN154" s="16"/>
      <c r="QBR154" s="16"/>
      <c r="QBV154" s="16"/>
      <c r="QBZ154" s="16"/>
      <c r="QCD154" s="16"/>
      <c r="QCH154" s="16"/>
      <c r="QCL154" s="16"/>
      <c r="QCP154" s="16"/>
      <c r="QCT154" s="16"/>
      <c r="QCX154" s="16"/>
      <c r="QDB154" s="16"/>
      <c r="QDF154" s="16"/>
      <c r="QDJ154" s="16"/>
      <c r="QDN154" s="16"/>
      <c r="QDR154" s="16"/>
      <c r="QDV154" s="16"/>
      <c r="QDZ154" s="16"/>
      <c r="QED154" s="16"/>
      <c r="QEH154" s="16"/>
      <c r="QEL154" s="16"/>
      <c r="QEP154" s="16"/>
      <c r="QET154" s="16"/>
      <c r="QEX154" s="16"/>
      <c r="QFB154" s="16"/>
      <c r="QFF154" s="16"/>
      <c r="QFJ154" s="16"/>
      <c r="QFN154" s="16"/>
      <c r="QFR154" s="16"/>
      <c r="QFV154" s="16"/>
      <c r="QFZ154" s="16"/>
      <c r="QGD154" s="16"/>
      <c r="QGH154" s="16"/>
      <c r="QGL154" s="16"/>
      <c r="QGP154" s="16"/>
      <c r="QGT154" s="16"/>
      <c r="QGX154" s="16"/>
      <c r="QHB154" s="16"/>
      <c r="QHF154" s="16"/>
      <c r="QHJ154" s="16"/>
      <c r="QHN154" s="16"/>
      <c r="QHR154" s="16"/>
      <c r="QHV154" s="16"/>
      <c r="QHZ154" s="16"/>
      <c r="QID154" s="16"/>
      <c r="QIH154" s="16"/>
      <c r="QIL154" s="16"/>
      <c r="QIP154" s="16"/>
      <c r="QIT154" s="16"/>
      <c r="QIX154" s="16"/>
      <c r="QJB154" s="16"/>
      <c r="QJF154" s="16"/>
      <c r="QJJ154" s="16"/>
      <c r="QJN154" s="16"/>
      <c r="QJR154" s="16"/>
      <c r="QJV154" s="16"/>
      <c r="QJZ154" s="16"/>
      <c r="QKD154" s="16"/>
      <c r="QKH154" s="16"/>
      <c r="QKL154" s="16"/>
      <c r="QKP154" s="16"/>
      <c r="QKT154" s="16"/>
      <c r="QKX154" s="16"/>
      <c r="QLB154" s="16"/>
      <c r="QLF154" s="16"/>
      <c r="QLJ154" s="16"/>
      <c r="QLN154" s="16"/>
      <c r="QLR154" s="16"/>
      <c r="QLV154" s="16"/>
      <c r="QLZ154" s="16"/>
      <c r="QMD154" s="16"/>
      <c r="QMH154" s="16"/>
      <c r="QML154" s="16"/>
      <c r="QMP154" s="16"/>
      <c r="QMT154" s="16"/>
      <c r="QMX154" s="16"/>
      <c r="QNB154" s="16"/>
      <c r="QNF154" s="16"/>
      <c r="QNJ154" s="16"/>
      <c r="QNN154" s="16"/>
      <c r="QNR154" s="16"/>
      <c r="QNV154" s="16"/>
      <c r="QNZ154" s="16"/>
      <c r="QOD154" s="16"/>
      <c r="QOH154" s="16"/>
      <c r="QOL154" s="16"/>
      <c r="QOP154" s="16"/>
      <c r="QOT154" s="16"/>
      <c r="QOX154" s="16"/>
      <c r="QPB154" s="16"/>
      <c r="QPF154" s="16"/>
      <c r="QPJ154" s="16"/>
      <c r="QPN154" s="16"/>
      <c r="QPR154" s="16"/>
      <c r="QPV154" s="16"/>
      <c r="QPZ154" s="16"/>
      <c r="QQD154" s="16"/>
      <c r="QQH154" s="16"/>
      <c r="QQL154" s="16"/>
      <c r="QQP154" s="16"/>
      <c r="QQT154" s="16"/>
      <c r="QQX154" s="16"/>
      <c r="QRB154" s="16"/>
      <c r="QRF154" s="16"/>
      <c r="QRJ154" s="16"/>
      <c r="QRN154" s="16"/>
      <c r="QRR154" s="16"/>
      <c r="QRV154" s="16"/>
      <c r="QRZ154" s="16"/>
      <c r="QSD154" s="16"/>
      <c r="QSH154" s="16"/>
      <c r="QSL154" s="16"/>
      <c r="QSP154" s="16"/>
      <c r="QST154" s="16"/>
      <c r="QSX154" s="16"/>
      <c r="QTB154" s="16"/>
      <c r="QTF154" s="16"/>
      <c r="QTJ154" s="16"/>
      <c r="QTN154" s="16"/>
      <c r="QTR154" s="16"/>
      <c r="QTV154" s="16"/>
      <c r="QTZ154" s="16"/>
      <c r="QUD154" s="16"/>
      <c r="QUH154" s="16"/>
      <c r="QUL154" s="16"/>
      <c r="QUP154" s="16"/>
      <c r="QUT154" s="16"/>
      <c r="QUX154" s="16"/>
      <c r="QVB154" s="16"/>
      <c r="QVF154" s="16"/>
      <c r="QVJ154" s="16"/>
      <c r="QVN154" s="16"/>
      <c r="QVR154" s="16"/>
      <c r="QVV154" s="16"/>
      <c r="QVZ154" s="16"/>
      <c r="QWD154" s="16"/>
      <c r="QWH154" s="16"/>
      <c r="QWL154" s="16"/>
      <c r="QWP154" s="16"/>
      <c r="QWT154" s="16"/>
      <c r="QWX154" s="16"/>
      <c r="QXB154" s="16"/>
      <c r="QXF154" s="16"/>
      <c r="QXJ154" s="16"/>
      <c r="QXN154" s="16"/>
      <c r="QXR154" s="16"/>
      <c r="QXV154" s="16"/>
      <c r="QXZ154" s="16"/>
      <c r="QYD154" s="16"/>
      <c r="QYH154" s="16"/>
      <c r="QYL154" s="16"/>
      <c r="QYP154" s="16"/>
      <c r="QYT154" s="16"/>
      <c r="QYX154" s="16"/>
      <c r="QZB154" s="16"/>
      <c r="QZF154" s="16"/>
      <c r="QZJ154" s="16"/>
      <c r="QZN154" s="16"/>
      <c r="QZR154" s="16"/>
      <c r="QZV154" s="16"/>
      <c r="QZZ154" s="16"/>
      <c r="RAD154" s="16"/>
      <c r="RAH154" s="16"/>
      <c r="RAL154" s="16"/>
      <c r="RAP154" s="16"/>
      <c r="RAT154" s="16"/>
      <c r="RAX154" s="16"/>
      <c r="RBB154" s="16"/>
      <c r="RBF154" s="16"/>
      <c r="RBJ154" s="16"/>
      <c r="RBN154" s="16"/>
      <c r="RBR154" s="16"/>
      <c r="RBV154" s="16"/>
      <c r="RBZ154" s="16"/>
      <c r="RCD154" s="16"/>
      <c r="RCH154" s="16"/>
      <c r="RCL154" s="16"/>
      <c r="RCP154" s="16"/>
      <c r="RCT154" s="16"/>
      <c r="RCX154" s="16"/>
      <c r="RDB154" s="16"/>
      <c r="RDF154" s="16"/>
      <c r="RDJ154" s="16"/>
      <c r="RDN154" s="16"/>
      <c r="RDR154" s="16"/>
      <c r="RDV154" s="16"/>
      <c r="RDZ154" s="16"/>
      <c r="RED154" s="16"/>
      <c r="REH154" s="16"/>
      <c r="REL154" s="16"/>
      <c r="REP154" s="16"/>
      <c r="RET154" s="16"/>
      <c r="REX154" s="16"/>
      <c r="RFB154" s="16"/>
      <c r="RFF154" s="16"/>
      <c r="RFJ154" s="16"/>
      <c r="RFN154" s="16"/>
      <c r="RFR154" s="16"/>
      <c r="RFV154" s="16"/>
      <c r="RFZ154" s="16"/>
      <c r="RGD154" s="16"/>
      <c r="RGH154" s="16"/>
      <c r="RGL154" s="16"/>
      <c r="RGP154" s="16"/>
      <c r="RGT154" s="16"/>
      <c r="RGX154" s="16"/>
      <c r="RHB154" s="16"/>
      <c r="RHF154" s="16"/>
      <c r="RHJ154" s="16"/>
      <c r="RHN154" s="16"/>
      <c r="RHR154" s="16"/>
      <c r="RHV154" s="16"/>
      <c r="RHZ154" s="16"/>
      <c r="RID154" s="16"/>
      <c r="RIH154" s="16"/>
      <c r="RIL154" s="16"/>
      <c r="RIP154" s="16"/>
      <c r="RIT154" s="16"/>
      <c r="RIX154" s="16"/>
      <c r="RJB154" s="16"/>
      <c r="RJF154" s="16"/>
      <c r="RJJ154" s="16"/>
      <c r="RJN154" s="16"/>
      <c r="RJR154" s="16"/>
      <c r="RJV154" s="16"/>
      <c r="RJZ154" s="16"/>
      <c r="RKD154" s="16"/>
      <c r="RKH154" s="16"/>
      <c r="RKL154" s="16"/>
      <c r="RKP154" s="16"/>
      <c r="RKT154" s="16"/>
      <c r="RKX154" s="16"/>
      <c r="RLB154" s="16"/>
      <c r="RLF154" s="16"/>
      <c r="RLJ154" s="16"/>
      <c r="RLN154" s="16"/>
      <c r="RLR154" s="16"/>
      <c r="RLV154" s="16"/>
      <c r="RLZ154" s="16"/>
      <c r="RMD154" s="16"/>
      <c r="RMH154" s="16"/>
      <c r="RML154" s="16"/>
      <c r="RMP154" s="16"/>
      <c r="RMT154" s="16"/>
      <c r="RMX154" s="16"/>
      <c r="RNB154" s="16"/>
      <c r="RNF154" s="16"/>
      <c r="RNJ154" s="16"/>
      <c r="RNN154" s="16"/>
      <c r="RNR154" s="16"/>
      <c r="RNV154" s="16"/>
      <c r="RNZ154" s="16"/>
      <c r="ROD154" s="16"/>
      <c r="ROH154" s="16"/>
      <c r="ROL154" s="16"/>
      <c r="ROP154" s="16"/>
      <c r="ROT154" s="16"/>
      <c r="ROX154" s="16"/>
      <c r="RPB154" s="16"/>
      <c r="RPF154" s="16"/>
      <c r="RPJ154" s="16"/>
      <c r="RPN154" s="16"/>
      <c r="RPR154" s="16"/>
      <c r="RPV154" s="16"/>
      <c r="RPZ154" s="16"/>
      <c r="RQD154" s="16"/>
      <c r="RQH154" s="16"/>
      <c r="RQL154" s="16"/>
      <c r="RQP154" s="16"/>
      <c r="RQT154" s="16"/>
      <c r="RQX154" s="16"/>
      <c r="RRB154" s="16"/>
      <c r="RRF154" s="16"/>
      <c r="RRJ154" s="16"/>
      <c r="RRN154" s="16"/>
      <c r="RRR154" s="16"/>
      <c r="RRV154" s="16"/>
      <c r="RRZ154" s="16"/>
      <c r="RSD154" s="16"/>
      <c r="RSH154" s="16"/>
      <c r="RSL154" s="16"/>
      <c r="RSP154" s="16"/>
      <c r="RST154" s="16"/>
      <c r="RSX154" s="16"/>
      <c r="RTB154" s="16"/>
      <c r="RTF154" s="16"/>
      <c r="RTJ154" s="16"/>
      <c r="RTN154" s="16"/>
      <c r="RTR154" s="16"/>
      <c r="RTV154" s="16"/>
      <c r="RTZ154" s="16"/>
      <c r="RUD154" s="16"/>
      <c r="RUH154" s="16"/>
      <c r="RUL154" s="16"/>
      <c r="RUP154" s="16"/>
      <c r="RUT154" s="16"/>
      <c r="RUX154" s="16"/>
      <c r="RVB154" s="16"/>
      <c r="RVF154" s="16"/>
      <c r="RVJ154" s="16"/>
      <c r="RVN154" s="16"/>
      <c r="RVR154" s="16"/>
      <c r="RVV154" s="16"/>
      <c r="RVZ154" s="16"/>
      <c r="RWD154" s="16"/>
      <c r="RWH154" s="16"/>
      <c r="RWL154" s="16"/>
      <c r="RWP154" s="16"/>
      <c r="RWT154" s="16"/>
      <c r="RWX154" s="16"/>
      <c r="RXB154" s="16"/>
      <c r="RXF154" s="16"/>
      <c r="RXJ154" s="16"/>
      <c r="RXN154" s="16"/>
      <c r="RXR154" s="16"/>
      <c r="RXV154" s="16"/>
      <c r="RXZ154" s="16"/>
      <c r="RYD154" s="16"/>
      <c r="RYH154" s="16"/>
      <c r="RYL154" s="16"/>
      <c r="RYP154" s="16"/>
      <c r="RYT154" s="16"/>
      <c r="RYX154" s="16"/>
      <c r="RZB154" s="16"/>
      <c r="RZF154" s="16"/>
      <c r="RZJ154" s="16"/>
      <c r="RZN154" s="16"/>
      <c r="RZR154" s="16"/>
      <c r="RZV154" s="16"/>
      <c r="RZZ154" s="16"/>
      <c r="SAD154" s="16"/>
      <c r="SAH154" s="16"/>
      <c r="SAL154" s="16"/>
      <c r="SAP154" s="16"/>
      <c r="SAT154" s="16"/>
      <c r="SAX154" s="16"/>
      <c r="SBB154" s="16"/>
      <c r="SBF154" s="16"/>
      <c r="SBJ154" s="16"/>
      <c r="SBN154" s="16"/>
      <c r="SBR154" s="16"/>
      <c r="SBV154" s="16"/>
      <c r="SBZ154" s="16"/>
      <c r="SCD154" s="16"/>
      <c r="SCH154" s="16"/>
      <c r="SCL154" s="16"/>
      <c r="SCP154" s="16"/>
      <c r="SCT154" s="16"/>
      <c r="SCX154" s="16"/>
      <c r="SDB154" s="16"/>
      <c r="SDF154" s="16"/>
      <c r="SDJ154" s="16"/>
      <c r="SDN154" s="16"/>
      <c r="SDR154" s="16"/>
      <c r="SDV154" s="16"/>
      <c r="SDZ154" s="16"/>
      <c r="SED154" s="16"/>
      <c r="SEH154" s="16"/>
      <c r="SEL154" s="16"/>
      <c r="SEP154" s="16"/>
      <c r="SET154" s="16"/>
      <c r="SEX154" s="16"/>
      <c r="SFB154" s="16"/>
      <c r="SFF154" s="16"/>
      <c r="SFJ154" s="16"/>
      <c r="SFN154" s="16"/>
      <c r="SFR154" s="16"/>
      <c r="SFV154" s="16"/>
      <c r="SFZ154" s="16"/>
      <c r="SGD154" s="16"/>
      <c r="SGH154" s="16"/>
      <c r="SGL154" s="16"/>
      <c r="SGP154" s="16"/>
      <c r="SGT154" s="16"/>
      <c r="SGX154" s="16"/>
      <c r="SHB154" s="16"/>
      <c r="SHF154" s="16"/>
      <c r="SHJ154" s="16"/>
      <c r="SHN154" s="16"/>
      <c r="SHR154" s="16"/>
      <c r="SHV154" s="16"/>
      <c r="SHZ154" s="16"/>
      <c r="SID154" s="16"/>
      <c r="SIH154" s="16"/>
      <c r="SIL154" s="16"/>
      <c r="SIP154" s="16"/>
      <c r="SIT154" s="16"/>
      <c r="SIX154" s="16"/>
      <c r="SJB154" s="16"/>
      <c r="SJF154" s="16"/>
      <c r="SJJ154" s="16"/>
      <c r="SJN154" s="16"/>
      <c r="SJR154" s="16"/>
      <c r="SJV154" s="16"/>
      <c r="SJZ154" s="16"/>
      <c r="SKD154" s="16"/>
      <c r="SKH154" s="16"/>
      <c r="SKL154" s="16"/>
      <c r="SKP154" s="16"/>
      <c r="SKT154" s="16"/>
      <c r="SKX154" s="16"/>
      <c r="SLB154" s="16"/>
      <c r="SLF154" s="16"/>
      <c r="SLJ154" s="16"/>
      <c r="SLN154" s="16"/>
      <c r="SLR154" s="16"/>
      <c r="SLV154" s="16"/>
      <c r="SLZ154" s="16"/>
      <c r="SMD154" s="16"/>
      <c r="SMH154" s="16"/>
      <c r="SML154" s="16"/>
      <c r="SMP154" s="16"/>
      <c r="SMT154" s="16"/>
      <c r="SMX154" s="16"/>
      <c r="SNB154" s="16"/>
      <c r="SNF154" s="16"/>
      <c r="SNJ154" s="16"/>
      <c r="SNN154" s="16"/>
      <c r="SNR154" s="16"/>
      <c r="SNV154" s="16"/>
      <c r="SNZ154" s="16"/>
      <c r="SOD154" s="16"/>
      <c r="SOH154" s="16"/>
      <c r="SOL154" s="16"/>
      <c r="SOP154" s="16"/>
      <c r="SOT154" s="16"/>
      <c r="SOX154" s="16"/>
      <c r="SPB154" s="16"/>
      <c r="SPF154" s="16"/>
      <c r="SPJ154" s="16"/>
      <c r="SPN154" s="16"/>
      <c r="SPR154" s="16"/>
      <c r="SPV154" s="16"/>
      <c r="SPZ154" s="16"/>
      <c r="SQD154" s="16"/>
      <c r="SQH154" s="16"/>
      <c r="SQL154" s="16"/>
      <c r="SQP154" s="16"/>
      <c r="SQT154" s="16"/>
      <c r="SQX154" s="16"/>
      <c r="SRB154" s="16"/>
      <c r="SRF154" s="16"/>
      <c r="SRJ154" s="16"/>
      <c r="SRN154" s="16"/>
      <c r="SRR154" s="16"/>
      <c r="SRV154" s="16"/>
      <c r="SRZ154" s="16"/>
      <c r="SSD154" s="16"/>
      <c r="SSH154" s="16"/>
      <c r="SSL154" s="16"/>
      <c r="SSP154" s="16"/>
      <c r="SST154" s="16"/>
      <c r="SSX154" s="16"/>
      <c r="STB154" s="16"/>
      <c r="STF154" s="16"/>
      <c r="STJ154" s="16"/>
      <c r="STN154" s="16"/>
      <c r="STR154" s="16"/>
      <c r="STV154" s="16"/>
      <c r="STZ154" s="16"/>
      <c r="SUD154" s="16"/>
      <c r="SUH154" s="16"/>
      <c r="SUL154" s="16"/>
      <c r="SUP154" s="16"/>
      <c r="SUT154" s="16"/>
      <c r="SUX154" s="16"/>
      <c r="SVB154" s="16"/>
      <c r="SVF154" s="16"/>
      <c r="SVJ154" s="16"/>
      <c r="SVN154" s="16"/>
      <c r="SVR154" s="16"/>
      <c r="SVV154" s="16"/>
      <c r="SVZ154" s="16"/>
      <c r="SWD154" s="16"/>
      <c r="SWH154" s="16"/>
      <c r="SWL154" s="16"/>
      <c r="SWP154" s="16"/>
      <c r="SWT154" s="16"/>
      <c r="SWX154" s="16"/>
      <c r="SXB154" s="16"/>
      <c r="SXF154" s="16"/>
      <c r="SXJ154" s="16"/>
      <c r="SXN154" s="16"/>
      <c r="SXR154" s="16"/>
      <c r="SXV154" s="16"/>
      <c r="SXZ154" s="16"/>
      <c r="SYD154" s="16"/>
      <c r="SYH154" s="16"/>
      <c r="SYL154" s="16"/>
      <c r="SYP154" s="16"/>
      <c r="SYT154" s="16"/>
      <c r="SYX154" s="16"/>
      <c r="SZB154" s="16"/>
      <c r="SZF154" s="16"/>
      <c r="SZJ154" s="16"/>
      <c r="SZN154" s="16"/>
      <c r="SZR154" s="16"/>
      <c r="SZV154" s="16"/>
      <c r="SZZ154" s="16"/>
      <c r="TAD154" s="16"/>
      <c r="TAH154" s="16"/>
      <c r="TAL154" s="16"/>
      <c r="TAP154" s="16"/>
      <c r="TAT154" s="16"/>
      <c r="TAX154" s="16"/>
      <c r="TBB154" s="16"/>
      <c r="TBF154" s="16"/>
      <c r="TBJ154" s="16"/>
      <c r="TBN154" s="16"/>
      <c r="TBR154" s="16"/>
      <c r="TBV154" s="16"/>
      <c r="TBZ154" s="16"/>
      <c r="TCD154" s="16"/>
      <c r="TCH154" s="16"/>
      <c r="TCL154" s="16"/>
      <c r="TCP154" s="16"/>
      <c r="TCT154" s="16"/>
      <c r="TCX154" s="16"/>
      <c r="TDB154" s="16"/>
      <c r="TDF154" s="16"/>
      <c r="TDJ154" s="16"/>
      <c r="TDN154" s="16"/>
      <c r="TDR154" s="16"/>
      <c r="TDV154" s="16"/>
      <c r="TDZ154" s="16"/>
      <c r="TED154" s="16"/>
      <c r="TEH154" s="16"/>
      <c r="TEL154" s="16"/>
      <c r="TEP154" s="16"/>
      <c r="TET154" s="16"/>
      <c r="TEX154" s="16"/>
      <c r="TFB154" s="16"/>
      <c r="TFF154" s="16"/>
      <c r="TFJ154" s="16"/>
      <c r="TFN154" s="16"/>
      <c r="TFR154" s="16"/>
      <c r="TFV154" s="16"/>
      <c r="TFZ154" s="16"/>
      <c r="TGD154" s="16"/>
      <c r="TGH154" s="16"/>
      <c r="TGL154" s="16"/>
      <c r="TGP154" s="16"/>
      <c r="TGT154" s="16"/>
      <c r="TGX154" s="16"/>
      <c r="THB154" s="16"/>
      <c r="THF154" s="16"/>
      <c r="THJ154" s="16"/>
      <c r="THN154" s="16"/>
      <c r="THR154" s="16"/>
      <c r="THV154" s="16"/>
      <c r="THZ154" s="16"/>
      <c r="TID154" s="16"/>
      <c r="TIH154" s="16"/>
      <c r="TIL154" s="16"/>
      <c r="TIP154" s="16"/>
      <c r="TIT154" s="16"/>
      <c r="TIX154" s="16"/>
      <c r="TJB154" s="16"/>
      <c r="TJF154" s="16"/>
      <c r="TJJ154" s="16"/>
      <c r="TJN154" s="16"/>
      <c r="TJR154" s="16"/>
      <c r="TJV154" s="16"/>
      <c r="TJZ154" s="16"/>
      <c r="TKD154" s="16"/>
      <c r="TKH154" s="16"/>
      <c r="TKL154" s="16"/>
      <c r="TKP154" s="16"/>
      <c r="TKT154" s="16"/>
      <c r="TKX154" s="16"/>
      <c r="TLB154" s="16"/>
      <c r="TLF154" s="16"/>
      <c r="TLJ154" s="16"/>
      <c r="TLN154" s="16"/>
      <c r="TLR154" s="16"/>
      <c r="TLV154" s="16"/>
      <c r="TLZ154" s="16"/>
      <c r="TMD154" s="16"/>
      <c r="TMH154" s="16"/>
      <c r="TML154" s="16"/>
      <c r="TMP154" s="16"/>
      <c r="TMT154" s="16"/>
      <c r="TMX154" s="16"/>
      <c r="TNB154" s="16"/>
      <c r="TNF154" s="16"/>
      <c r="TNJ154" s="16"/>
      <c r="TNN154" s="16"/>
      <c r="TNR154" s="16"/>
      <c r="TNV154" s="16"/>
      <c r="TNZ154" s="16"/>
      <c r="TOD154" s="16"/>
      <c r="TOH154" s="16"/>
      <c r="TOL154" s="16"/>
      <c r="TOP154" s="16"/>
      <c r="TOT154" s="16"/>
      <c r="TOX154" s="16"/>
      <c r="TPB154" s="16"/>
      <c r="TPF154" s="16"/>
      <c r="TPJ154" s="16"/>
      <c r="TPN154" s="16"/>
      <c r="TPR154" s="16"/>
      <c r="TPV154" s="16"/>
      <c r="TPZ154" s="16"/>
      <c r="TQD154" s="16"/>
      <c r="TQH154" s="16"/>
      <c r="TQL154" s="16"/>
      <c r="TQP154" s="16"/>
      <c r="TQT154" s="16"/>
      <c r="TQX154" s="16"/>
      <c r="TRB154" s="16"/>
      <c r="TRF154" s="16"/>
      <c r="TRJ154" s="16"/>
      <c r="TRN154" s="16"/>
      <c r="TRR154" s="16"/>
      <c r="TRV154" s="16"/>
      <c r="TRZ154" s="16"/>
      <c r="TSD154" s="16"/>
      <c r="TSH154" s="16"/>
      <c r="TSL154" s="16"/>
      <c r="TSP154" s="16"/>
      <c r="TST154" s="16"/>
      <c r="TSX154" s="16"/>
      <c r="TTB154" s="16"/>
      <c r="TTF154" s="16"/>
      <c r="TTJ154" s="16"/>
      <c r="TTN154" s="16"/>
      <c r="TTR154" s="16"/>
      <c r="TTV154" s="16"/>
      <c r="TTZ154" s="16"/>
      <c r="TUD154" s="16"/>
      <c r="TUH154" s="16"/>
      <c r="TUL154" s="16"/>
      <c r="TUP154" s="16"/>
      <c r="TUT154" s="16"/>
      <c r="TUX154" s="16"/>
      <c r="TVB154" s="16"/>
      <c r="TVF154" s="16"/>
      <c r="TVJ154" s="16"/>
      <c r="TVN154" s="16"/>
      <c r="TVR154" s="16"/>
      <c r="TVV154" s="16"/>
      <c r="TVZ154" s="16"/>
      <c r="TWD154" s="16"/>
      <c r="TWH154" s="16"/>
      <c r="TWL154" s="16"/>
      <c r="TWP154" s="16"/>
      <c r="TWT154" s="16"/>
      <c r="TWX154" s="16"/>
      <c r="TXB154" s="16"/>
      <c r="TXF154" s="16"/>
      <c r="TXJ154" s="16"/>
      <c r="TXN154" s="16"/>
      <c r="TXR154" s="16"/>
      <c r="TXV154" s="16"/>
      <c r="TXZ154" s="16"/>
      <c r="TYD154" s="16"/>
      <c r="TYH154" s="16"/>
      <c r="TYL154" s="16"/>
      <c r="TYP154" s="16"/>
      <c r="TYT154" s="16"/>
      <c r="TYX154" s="16"/>
      <c r="TZB154" s="16"/>
      <c r="TZF154" s="16"/>
      <c r="TZJ154" s="16"/>
      <c r="TZN154" s="16"/>
      <c r="TZR154" s="16"/>
      <c r="TZV154" s="16"/>
      <c r="TZZ154" s="16"/>
      <c r="UAD154" s="16"/>
      <c r="UAH154" s="16"/>
      <c r="UAL154" s="16"/>
      <c r="UAP154" s="16"/>
      <c r="UAT154" s="16"/>
      <c r="UAX154" s="16"/>
      <c r="UBB154" s="16"/>
      <c r="UBF154" s="16"/>
      <c r="UBJ154" s="16"/>
      <c r="UBN154" s="16"/>
      <c r="UBR154" s="16"/>
      <c r="UBV154" s="16"/>
      <c r="UBZ154" s="16"/>
      <c r="UCD154" s="16"/>
      <c r="UCH154" s="16"/>
      <c r="UCL154" s="16"/>
      <c r="UCP154" s="16"/>
      <c r="UCT154" s="16"/>
      <c r="UCX154" s="16"/>
      <c r="UDB154" s="16"/>
      <c r="UDF154" s="16"/>
      <c r="UDJ154" s="16"/>
      <c r="UDN154" s="16"/>
      <c r="UDR154" s="16"/>
      <c r="UDV154" s="16"/>
      <c r="UDZ154" s="16"/>
      <c r="UED154" s="16"/>
      <c r="UEH154" s="16"/>
      <c r="UEL154" s="16"/>
      <c r="UEP154" s="16"/>
      <c r="UET154" s="16"/>
      <c r="UEX154" s="16"/>
      <c r="UFB154" s="16"/>
      <c r="UFF154" s="16"/>
      <c r="UFJ154" s="16"/>
      <c r="UFN154" s="16"/>
      <c r="UFR154" s="16"/>
      <c r="UFV154" s="16"/>
      <c r="UFZ154" s="16"/>
      <c r="UGD154" s="16"/>
      <c r="UGH154" s="16"/>
      <c r="UGL154" s="16"/>
      <c r="UGP154" s="16"/>
      <c r="UGT154" s="16"/>
      <c r="UGX154" s="16"/>
      <c r="UHB154" s="16"/>
      <c r="UHF154" s="16"/>
      <c r="UHJ154" s="16"/>
      <c r="UHN154" s="16"/>
      <c r="UHR154" s="16"/>
      <c r="UHV154" s="16"/>
      <c r="UHZ154" s="16"/>
      <c r="UID154" s="16"/>
      <c r="UIH154" s="16"/>
      <c r="UIL154" s="16"/>
      <c r="UIP154" s="16"/>
      <c r="UIT154" s="16"/>
      <c r="UIX154" s="16"/>
      <c r="UJB154" s="16"/>
      <c r="UJF154" s="16"/>
      <c r="UJJ154" s="16"/>
      <c r="UJN154" s="16"/>
      <c r="UJR154" s="16"/>
      <c r="UJV154" s="16"/>
      <c r="UJZ154" s="16"/>
      <c r="UKD154" s="16"/>
      <c r="UKH154" s="16"/>
      <c r="UKL154" s="16"/>
      <c r="UKP154" s="16"/>
      <c r="UKT154" s="16"/>
      <c r="UKX154" s="16"/>
      <c r="ULB154" s="16"/>
      <c r="ULF154" s="16"/>
      <c r="ULJ154" s="16"/>
      <c r="ULN154" s="16"/>
      <c r="ULR154" s="16"/>
      <c r="ULV154" s="16"/>
      <c r="ULZ154" s="16"/>
      <c r="UMD154" s="16"/>
      <c r="UMH154" s="16"/>
      <c r="UML154" s="16"/>
      <c r="UMP154" s="16"/>
      <c r="UMT154" s="16"/>
      <c r="UMX154" s="16"/>
      <c r="UNB154" s="16"/>
      <c r="UNF154" s="16"/>
      <c r="UNJ154" s="16"/>
      <c r="UNN154" s="16"/>
      <c r="UNR154" s="16"/>
      <c r="UNV154" s="16"/>
      <c r="UNZ154" s="16"/>
      <c r="UOD154" s="16"/>
      <c r="UOH154" s="16"/>
      <c r="UOL154" s="16"/>
      <c r="UOP154" s="16"/>
      <c r="UOT154" s="16"/>
      <c r="UOX154" s="16"/>
      <c r="UPB154" s="16"/>
      <c r="UPF154" s="16"/>
      <c r="UPJ154" s="16"/>
      <c r="UPN154" s="16"/>
      <c r="UPR154" s="16"/>
      <c r="UPV154" s="16"/>
      <c r="UPZ154" s="16"/>
      <c r="UQD154" s="16"/>
      <c r="UQH154" s="16"/>
      <c r="UQL154" s="16"/>
      <c r="UQP154" s="16"/>
      <c r="UQT154" s="16"/>
      <c r="UQX154" s="16"/>
      <c r="URB154" s="16"/>
      <c r="URF154" s="16"/>
      <c r="URJ154" s="16"/>
      <c r="URN154" s="16"/>
      <c r="URR154" s="16"/>
      <c r="URV154" s="16"/>
      <c r="URZ154" s="16"/>
      <c r="USD154" s="16"/>
      <c r="USH154" s="16"/>
      <c r="USL154" s="16"/>
      <c r="USP154" s="16"/>
      <c r="UST154" s="16"/>
      <c r="USX154" s="16"/>
      <c r="UTB154" s="16"/>
      <c r="UTF154" s="16"/>
      <c r="UTJ154" s="16"/>
      <c r="UTN154" s="16"/>
      <c r="UTR154" s="16"/>
      <c r="UTV154" s="16"/>
      <c r="UTZ154" s="16"/>
      <c r="UUD154" s="16"/>
      <c r="UUH154" s="16"/>
      <c r="UUL154" s="16"/>
      <c r="UUP154" s="16"/>
      <c r="UUT154" s="16"/>
      <c r="UUX154" s="16"/>
      <c r="UVB154" s="16"/>
      <c r="UVF154" s="16"/>
      <c r="UVJ154" s="16"/>
      <c r="UVN154" s="16"/>
      <c r="UVR154" s="16"/>
      <c r="UVV154" s="16"/>
      <c r="UVZ154" s="16"/>
      <c r="UWD154" s="16"/>
      <c r="UWH154" s="16"/>
      <c r="UWL154" s="16"/>
      <c r="UWP154" s="16"/>
      <c r="UWT154" s="16"/>
      <c r="UWX154" s="16"/>
      <c r="UXB154" s="16"/>
      <c r="UXF154" s="16"/>
      <c r="UXJ154" s="16"/>
      <c r="UXN154" s="16"/>
      <c r="UXR154" s="16"/>
      <c r="UXV154" s="16"/>
      <c r="UXZ154" s="16"/>
      <c r="UYD154" s="16"/>
      <c r="UYH154" s="16"/>
      <c r="UYL154" s="16"/>
      <c r="UYP154" s="16"/>
      <c r="UYT154" s="16"/>
      <c r="UYX154" s="16"/>
      <c r="UZB154" s="16"/>
      <c r="UZF154" s="16"/>
      <c r="UZJ154" s="16"/>
      <c r="UZN154" s="16"/>
      <c r="UZR154" s="16"/>
      <c r="UZV154" s="16"/>
      <c r="UZZ154" s="16"/>
      <c r="VAD154" s="16"/>
      <c r="VAH154" s="16"/>
      <c r="VAL154" s="16"/>
      <c r="VAP154" s="16"/>
      <c r="VAT154" s="16"/>
      <c r="VAX154" s="16"/>
      <c r="VBB154" s="16"/>
      <c r="VBF154" s="16"/>
      <c r="VBJ154" s="16"/>
      <c r="VBN154" s="16"/>
      <c r="VBR154" s="16"/>
      <c r="VBV154" s="16"/>
      <c r="VBZ154" s="16"/>
      <c r="VCD154" s="16"/>
      <c r="VCH154" s="16"/>
      <c r="VCL154" s="16"/>
      <c r="VCP154" s="16"/>
      <c r="VCT154" s="16"/>
      <c r="VCX154" s="16"/>
      <c r="VDB154" s="16"/>
      <c r="VDF154" s="16"/>
      <c r="VDJ154" s="16"/>
      <c r="VDN154" s="16"/>
      <c r="VDR154" s="16"/>
      <c r="VDV154" s="16"/>
      <c r="VDZ154" s="16"/>
      <c r="VED154" s="16"/>
      <c r="VEH154" s="16"/>
      <c r="VEL154" s="16"/>
      <c r="VEP154" s="16"/>
      <c r="VET154" s="16"/>
      <c r="VEX154" s="16"/>
      <c r="VFB154" s="16"/>
      <c r="VFF154" s="16"/>
      <c r="VFJ154" s="16"/>
      <c r="VFN154" s="16"/>
      <c r="VFR154" s="16"/>
      <c r="VFV154" s="16"/>
      <c r="VFZ154" s="16"/>
      <c r="VGD154" s="16"/>
      <c r="VGH154" s="16"/>
      <c r="VGL154" s="16"/>
      <c r="VGP154" s="16"/>
      <c r="VGT154" s="16"/>
      <c r="VGX154" s="16"/>
      <c r="VHB154" s="16"/>
      <c r="VHF154" s="16"/>
      <c r="VHJ154" s="16"/>
      <c r="VHN154" s="16"/>
      <c r="VHR154" s="16"/>
      <c r="VHV154" s="16"/>
      <c r="VHZ154" s="16"/>
      <c r="VID154" s="16"/>
      <c r="VIH154" s="16"/>
      <c r="VIL154" s="16"/>
      <c r="VIP154" s="16"/>
      <c r="VIT154" s="16"/>
      <c r="VIX154" s="16"/>
      <c r="VJB154" s="16"/>
      <c r="VJF154" s="16"/>
      <c r="VJJ154" s="16"/>
      <c r="VJN154" s="16"/>
      <c r="VJR154" s="16"/>
      <c r="VJV154" s="16"/>
      <c r="VJZ154" s="16"/>
      <c r="VKD154" s="16"/>
      <c r="VKH154" s="16"/>
      <c r="VKL154" s="16"/>
      <c r="VKP154" s="16"/>
      <c r="VKT154" s="16"/>
      <c r="VKX154" s="16"/>
      <c r="VLB154" s="16"/>
      <c r="VLF154" s="16"/>
      <c r="VLJ154" s="16"/>
      <c r="VLN154" s="16"/>
      <c r="VLR154" s="16"/>
      <c r="VLV154" s="16"/>
      <c r="VLZ154" s="16"/>
      <c r="VMD154" s="16"/>
      <c r="VMH154" s="16"/>
      <c r="VML154" s="16"/>
      <c r="VMP154" s="16"/>
      <c r="VMT154" s="16"/>
      <c r="VMX154" s="16"/>
      <c r="VNB154" s="16"/>
      <c r="VNF154" s="16"/>
      <c r="VNJ154" s="16"/>
      <c r="VNN154" s="16"/>
      <c r="VNR154" s="16"/>
      <c r="VNV154" s="16"/>
      <c r="VNZ154" s="16"/>
      <c r="VOD154" s="16"/>
      <c r="VOH154" s="16"/>
      <c r="VOL154" s="16"/>
      <c r="VOP154" s="16"/>
      <c r="VOT154" s="16"/>
      <c r="VOX154" s="16"/>
      <c r="VPB154" s="16"/>
      <c r="VPF154" s="16"/>
      <c r="VPJ154" s="16"/>
      <c r="VPN154" s="16"/>
      <c r="VPR154" s="16"/>
      <c r="VPV154" s="16"/>
      <c r="VPZ154" s="16"/>
      <c r="VQD154" s="16"/>
      <c r="VQH154" s="16"/>
      <c r="VQL154" s="16"/>
      <c r="VQP154" s="16"/>
      <c r="VQT154" s="16"/>
      <c r="VQX154" s="16"/>
      <c r="VRB154" s="16"/>
      <c r="VRF154" s="16"/>
      <c r="VRJ154" s="16"/>
      <c r="VRN154" s="16"/>
      <c r="VRR154" s="16"/>
      <c r="VRV154" s="16"/>
      <c r="VRZ154" s="16"/>
      <c r="VSD154" s="16"/>
      <c r="VSH154" s="16"/>
      <c r="VSL154" s="16"/>
      <c r="VSP154" s="16"/>
      <c r="VST154" s="16"/>
      <c r="VSX154" s="16"/>
      <c r="VTB154" s="16"/>
      <c r="VTF154" s="16"/>
      <c r="VTJ154" s="16"/>
      <c r="VTN154" s="16"/>
      <c r="VTR154" s="16"/>
      <c r="VTV154" s="16"/>
      <c r="VTZ154" s="16"/>
      <c r="VUD154" s="16"/>
      <c r="VUH154" s="16"/>
      <c r="VUL154" s="16"/>
      <c r="VUP154" s="16"/>
      <c r="VUT154" s="16"/>
      <c r="VUX154" s="16"/>
      <c r="VVB154" s="16"/>
      <c r="VVF154" s="16"/>
      <c r="VVJ154" s="16"/>
      <c r="VVN154" s="16"/>
      <c r="VVR154" s="16"/>
      <c r="VVV154" s="16"/>
      <c r="VVZ154" s="16"/>
      <c r="VWD154" s="16"/>
      <c r="VWH154" s="16"/>
      <c r="VWL154" s="16"/>
      <c r="VWP154" s="16"/>
      <c r="VWT154" s="16"/>
      <c r="VWX154" s="16"/>
      <c r="VXB154" s="16"/>
      <c r="VXF154" s="16"/>
      <c r="VXJ154" s="16"/>
      <c r="VXN154" s="16"/>
      <c r="VXR154" s="16"/>
      <c r="VXV154" s="16"/>
      <c r="VXZ154" s="16"/>
      <c r="VYD154" s="16"/>
      <c r="VYH154" s="16"/>
      <c r="VYL154" s="16"/>
      <c r="VYP154" s="16"/>
      <c r="VYT154" s="16"/>
      <c r="VYX154" s="16"/>
      <c r="VZB154" s="16"/>
      <c r="VZF154" s="16"/>
      <c r="VZJ154" s="16"/>
      <c r="VZN154" s="16"/>
      <c r="VZR154" s="16"/>
      <c r="VZV154" s="16"/>
      <c r="VZZ154" s="16"/>
      <c r="WAD154" s="16"/>
      <c r="WAH154" s="16"/>
      <c r="WAL154" s="16"/>
      <c r="WAP154" s="16"/>
      <c r="WAT154" s="16"/>
      <c r="WAX154" s="16"/>
      <c r="WBB154" s="16"/>
      <c r="WBF154" s="16"/>
      <c r="WBJ154" s="16"/>
      <c r="WBN154" s="16"/>
      <c r="WBR154" s="16"/>
      <c r="WBV154" s="16"/>
      <c r="WBZ154" s="16"/>
      <c r="WCD154" s="16"/>
      <c r="WCH154" s="16"/>
      <c r="WCL154" s="16"/>
      <c r="WCP154" s="16"/>
      <c r="WCT154" s="16"/>
      <c r="WCX154" s="16"/>
      <c r="WDB154" s="16"/>
      <c r="WDF154" s="16"/>
      <c r="WDJ154" s="16"/>
      <c r="WDN154" s="16"/>
      <c r="WDR154" s="16"/>
      <c r="WDV154" s="16"/>
      <c r="WDZ154" s="16"/>
      <c r="WED154" s="16"/>
      <c r="WEH154" s="16"/>
      <c r="WEL154" s="16"/>
      <c r="WEP154" s="16"/>
      <c r="WET154" s="16"/>
      <c r="WEX154" s="16"/>
      <c r="WFB154" s="16"/>
      <c r="WFF154" s="16"/>
      <c r="WFJ154" s="16"/>
      <c r="WFN154" s="16"/>
      <c r="WFR154" s="16"/>
      <c r="WFV154" s="16"/>
      <c r="WFZ154" s="16"/>
      <c r="WGD154" s="16"/>
      <c r="WGH154" s="16"/>
      <c r="WGL154" s="16"/>
      <c r="WGP154" s="16"/>
      <c r="WGT154" s="16"/>
      <c r="WGX154" s="16"/>
      <c r="WHB154" s="16"/>
      <c r="WHF154" s="16"/>
      <c r="WHJ154" s="16"/>
      <c r="WHN154" s="16"/>
      <c r="WHR154" s="16"/>
      <c r="WHV154" s="16"/>
      <c r="WHZ154" s="16"/>
      <c r="WID154" s="16"/>
      <c r="WIH154" s="16"/>
      <c r="WIL154" s="16"/>
      <c r="WIP154" s="16"/>
      <c r="WIT154" s="16"/>
      <c r="WIX154" s="16"/>
      <c r="WJB154" s="16"/>
      <c r="WJF154" s="16"/>
      <c r="WJJ154" s="16"/>
      <c r="WJN154" s="16"/>
      <c r="WJR154" s="16"/>
      <c r="WJV154" s="16"/>
      <c r="WJZ154" s="16"/>
      <c r="WKD154" s="16"/>
      <c r="WKH154" s="16"/>
      <c r="WKL154" s="16"/>
      <c r="WKP154" s="16"/>
      <c r="WKT154" s="16"/>
      <c r="WKX154" s="16"/>
      <c r="WLB154" s="16"/>
      <c r="WLF154" s="16"/>
      <c r="WLJ154" s="16"/>
      <c r="WLN154" s="16"/>
      <c r="WLR154" s="16"/>
      <c r="WLV154" s="16"/>
      <c r="WLZ154" s="16"/>
      <c r="WMD154" s="16"/>
      <c r="WMH154" s="16"/>
      <c r="WML154" s="16"/>
      <c r="WMP154" s="16"/>
      <c r="WMT154" s="16"/>
      <c r="WMX154" s="16"/>
      <c r="WNB154" s="16"/>
      <c r="WNF154" s="16"/>
      <c r="WNJ154" s="16"/>
      <c r="WNN154" s="16"/>
      <c r="WNR154" s="16"/>
      <c r="WNV154" s="16"/>
      <c r="WNZ154" s="16"/>
      <c r="WOD154" s="16"/>
      <c r="WOH154" s="16"/>
      <c r="WOL154" s="16"/>
      <c r="WOP154" s="16"/>
      <c r="WOT154" s="16"/>
      <c r="WOX154" s="16"/>
      <c r="WPB154" s="16"/>
      <c r="WPF154" s="16"/>
      <c r="WPJ154" s="16"/>
      <c r="WPN154" s="16"/>
      <c r="WPR154" s="16"/>
      <c r="WPV154" s="16"/>
      <c r="WPZ154" s="16"/>
      <c r="WQD154" s="16"/>
      <c r="WQH154" s="16"/>
      <c r="WQL154" s="16"/>
      <c r="WQP154" s="16"/>
      <c r="WQT154" s="16"/>
      <c r="WQX154" s="16"/>
      <c r="WRB154" s="16"/>
      <c r="WRF154" s="16"/>
      <c r="WRJ154" s="16"/>
      <c r="WRN154" s="16"/>
      <c r="WRR154" s="16"/>
      <c r="WRV154" s="16"/>
      <c r="WRZ154" s="16"/>
      <c r="WSD154" s="16"/>
      <c r="WSH154" s="16"/>
      <c r="WSL154" s="16"/>
      <c r="WSP154" s="16"/>
      <c r="WST154" s="16"/>
      <c r="WSX154" s="16"/>
      <c r="WTB154" s="16"/>
      <c r="WTF154" s="16"/>
      <c r="WTJ154" s="16"/>
      <c r="WTN154" s="16"/>
      <c r="WTR154" s="16"/>
      <c r="WTV154" s="16"/>
      <c r="WTZ154" s="16"/>
      <c r="WUD154" s="16"/>
      <c r="WUH154" s="16"/>
      <c r="WUL154" s="16"/>
      <c r="WUP154" s="16"/>
      <c r="WUT154" s="16"/>
      <c r="WUX154" s="16"/>
      <c r="WVB154" s="16"/>
      <c r="WVF154" s="16"/>
      <c r="WVJ154" s="16"/>
      <c r="WVN154" s="16"/>
      <c r="WVR154" s="16"/>
      <c r="WVV154" s="16"/>
      <c r="WVZ154" s="16"/>
      <c r="WWD154" s="16"/>
      <c r="WWH154" s="16"/>
      <c r="WWL154" s="16"/>
      <c r="WWP154" s="16"/>
      <c r="WWT154" s="16"/>
      <c r="WWX154" s="16"/>
      <c r="WXB154" s="16"/>
      <c r="WXF154" s="16"/>
      <c r="WXJ154" s="16"/>
      <c r="WXN154" s="16"/>
      <c r="WXR154" s="16"/>
      <c r="WXV154" s="16"/>
      <c r="WXZ154" s="16"/>
      <c r="WYD154" s="16"/>
      <c r="WYH154" s="16"/>
      <c r="WYL154" s="16"/>
      <c r="WYP154" s="16"/>
      <c r="WYT154" s="16"/>
      <c r="WYX154" s="16"/>
      <c r="WZB154" s="16"/>
      <c r="WZF154" s="16"/>
      <c r="WZJ154" s="16"/>
      <c r="WZN154" s="16"/>
      <c r="WZR154" s="16"/>
      <c r="WZV154" s="16"/>
      <c r="WZZ154" s="16"/>
      <c r="XAD154" s="16"/>
      <c r="XAH154" s="16"/>
      <c r="XAL154" s="16"/>
      <c r="XAP154" s="16"/>
      <c r="XAT154" s="16"/>
      <c r="XAX154" s="16"/>
      <c r="XBB154" s="16"/>
      <c r="XBF154" s="16"/>
      <c r="XBJ154" s="16"/>
      <c r="XBN154" s="16"/>
      <c r="XBR154" s="16"/>
      <c r="XBV154" s="16"/>
      <c r="XBZ154" s="16"/>
      <c r="XCD154" s="16"/>
      <c r="XCH154" s="16"/>
      <c r="XCL154" s="16"/>
      <c r="XCP154" s="16"/>
      <c r="XCT154" s="16"/>
      <c r="XCX154" s="16"/>
      <c r="XDB154" s="16"/>
      <c r="XDF154" s="16"/>
      <c r="XDJ154" s="16"/>
      <c r="XDN154" s="16"/>
      <c r="XDR154" s="16"/>
      <c r="XDV154" s="16"/>
      <c r="XDZ154" s="16"/>
      <c r="XED154" s="16"/>
      <c r="XEH154" s="16"/>
      <c r="XEL154" s="16"/>
      <c r="XEP154" s="16"/>
      <c r="XET154" s="16"/>
      <c r="XEX154" s="16"/>
      <c r="XFB154" s="16"/>
    </row>
    <row r="155" spans="1:1022 1026:2046 2050:3070 3074:4094 4098:5118 5122:6142 6146:7166 7170:8190 8194:9214 9218:10238 10242:11262 11266:12286 12290:13310 13314:14334 14338:15358 15362:16382" ht="15.75" thickBot="1" x14ac:dyDescent="0.3">
      <c r="A155" s="88"/>
      <c r="B155" s="88"/>
      <c r="C155" s="88"/>
      <c r="D155" s="88"/>
      <c r="E155" s="88"/>
      <c r="F155" s="88"/>
      <c r="G155" s="2"/>
      <c r="H155" s="6"/>
      <c r="I155" s="110"/>
      <c r="J155" s="111"/>
      <c r="K155" s="111"/>
      <c r="L155" s="111"/>
      <c r="M155" s="111"/>
      <c r="N155" s="111"/>
      <c r="O155" s="112"/>
      <c r="P155" s="14"/>
      <c r="R155" s="21"/>
    </row>
    <row r="156" spans="1:1022 1026:2046 2050:3070 3074:4094 4098:5118 5122:6142 6146:7166 7170:8190 8194:9214 9218:10238 10242:11262 11266:12286 12290:13310 13314:14334 14338:15358 15362:16382" x14ac:dyDescent="0.25">
      <c r="A156" s="88"/>
      <c r="B156" s="88"/>
      <c r="C156" s="88"/>
      <c r="D156" s="88"/>
      <c r="E156" s="88"/>
      <c r="F156" s="88"/>
      <c r="G156" s="2"/>
      <c r="H156" s="2"/>
      <c r="I156" s="2"/>
      <c r="J156" s="2"/>
      <c r="K156" s="2"/>
      <c r="L156" s="2"/>
      <c r="M156" s="2"/>
      <c r="N156" s="2"/>
      <c r="O156" s="2"/>
      <c r="P156" s="2"/>
      <c r="R156" s="21"/>
    </row>
  </sheetData>
  <sheetProtection algorithmName="SHA-512" hashValue="VTss3GEy+Fs8YdAT59Ujm2FpeFMgOdT4do4ULPtIxQojGJlKOH0gGVZ/HVL5ubFQn2W6mUTeqUEsyoKHToRrTA==" saltValue="0qOOPAZ9z/RWKQ3loAR6mg==" spinCount="100000" sheet="1" objects="1" scenarios="1"/>
  <dataConsolidate link="1"/>
  <mergeCells count="29">
    <mergeCell ref="I143:L154"/>
    <mergeCell ref="K104:L104"/>
    <mergeCell ref="K113:L113"/>
    <mergeCell ref="K116:L116"/>
    <mergeCell ref="K101:L101"/>
    <mergeCell ref="H104:H108"/>
    <mergeCell ref="J131:J132"/>
    <mergeCell ref="J134:J135"/>
    <mergeCell ref="I142:L142"/>
    <mergeCell ref="N77:O79"/>
    <mergeCell ref="J78:J79"/>
    <mergeCell ref="K83:L83"/>
    <mergeCell ref="K95:L95"/>
    <mergeCell ref="J18:J19"/>
    <mergeCell ref="N25:N26"/>
    <mergeCell ref="J40:J41"/>
    <mergeCell ref="L40:N40"/>
    <mergeCell ref="K61:L61"/>
    <mergeCell ref="J75:J76"/>
    <mergeCell ref="K86:L86"/>
    <mergeCell ref="K92:L92"/>
    <mergeCell ref="I43:I44"/>
    <mergeCell ref="K59:L59"/>
    <mergeCell ref="J15:J16"/>
    <mergeCell ref="I2:I3"/>
    <mergeCell ref="I4:I6"/>
    <mergeCell ref="K4:K5"/>
    <mergeCell ref="K6:K7"/>
    <mergeCell ref="J12:J13"/>
  </mergeCells>
  <conditionalFormatting sqref="L22">
    <cfRule type="expression" dxfId="168" priority="119">
      <formula>$L$22=0</formula>
    </cfRule>
  </conditionalFormatting>
  <conditionalFormatting sqref="L44">
    <cfRule type="cellIs" dxfId="167" priority="118" operator="lessThan">
      <formula>0</formula>
    </cfRule>
  </conditionalFormatting>
  <conditionalFormatting sqref="L39">
    <cfRule type="expression" dxfId="166" priority="117">
      <formula>$L$31=0</formula>
    </cfRule>
  </conditionalFormatting>
  <conditionalFormatting sqref="L30">
    <cfRule type="expression" dxfId="165" priority="36">
      <formula>IF($L$28&lt;&gt;"",TRUE,FALSE)</formula>
    </cfRule>
    <cfRule type="expression" dxfId="164" priority="116">
      <formula>$L$29=0</formula>
    </cfRule>
  </conditionalFormatting>
  <conditionalFormatting sqref="W23">
    <cfRule type="expression" dxfId="163" priority="115">
      <formula>$L$22=0</formula>
    </cfRule>
  </conditionalFormatting>
  <conditionalFormatting sqref="Q96 Q99 Q84 Q87 Q108 Q117 Q120 Q111 Q114 Q90 Q93 Q102 O108 O117 O120 O111 O114 Q105">
    <cfRule type="expression" dxfId="162" priority="114">
      <formula>$N84="ERRORE nella selezione del PCI Slot"</formula>
    </cfRule>
  </conditionalFormatting>
  <conditionalFormatting sqref="O96">
    <cfRule type="expression" dxfId="161" priority="113">
      <formula>$N96="ERRORE nella selezione del PCI Slot"</formula>
    </cfRule>
  </conditionalFormatting>
  <conditionalFormatting sqref="N77:O79 Q77:Q80">
    <cfRule type="expression" dxfId="160" priority="112">
      <formula>$N$75=""</formula>
    </cfRule>
  </conditionalFormatting>
  <conditionalFormatting sqref="O99">
    <cfRule type="expression" dxfId="159" priority="111">
      <formula>$N99="ERRORE nella selezione del PCI Slot"</formula>
    </cfRule>
  </conditionalFormatting>
  <conditionalFormatting sqref="O84">
    <cfRule type="expression" dxfId="158" priority="110">
      <formula>$N84="ERRORE nella selezione del PCI Slot"</formula>
    </cfRule>
  </conditionalFormatting>
  <conditionalFormatting sqref="O87">
    <cfRule type="expression" dxfId="157" priority="109">
      <formula>$N87="ERRORE nella selezione del PCI Slot"</formula>
    </cfRule>
  </conditionalFormatting>
  <conditionalFormatting sqref="K59:L59">
    <cfRule type="expression" dxfId="156" priority="108">
      <formula>$V$13="nVME"</formula>
    </cfRule>
  </conditionalFormatting>
  <conditionalFormatting sqref="I73 K73 N73">
    <cfRule type="expression" dxfId="155" priority="107">
      <formula>IF($L$73&lt;&gt;"",TRUE,FALSE)</formula>
    </cfRule>
  </conditionalFormatting>
  <conditionalFormatting sqref="L34:L35">
    <cfRule type="expression" dxfId="154" priority="106">
      <formula>$L$33=0</formula>
    </cfRule>
  </conditionalFormatting>
  <conditionalFormatting sqref="L56">
    <cfRule type="expression" dxfId="153" priority="105">
      <formula>$L$56&lt;2</formula>
    </cfRule>
  </conditionalFormatting>
  <conditionalFormatting sqref="L63">
    <cfRule type="cellIs" dxfId="152" priority="104" operator="lessThan">
      <formula>0</formula>
    </cfRule>
  </conditionalFormatting>
  <conditionalFormatting sqref="K29:L30 I29:I30">
    <cfRule type="expression" dxfId="151" priority="103">
      <formula>IF($L$33&gt;0,TRUE,FALSE)</formula>
    </cfRule>
  </conditionalFormatting>
  <conditionalFormatting sqref="K33:L34 I33:I34">
    <cfRule type="expression" dxfId="150" priority="102">
      <formula>IF($L$29&gt;0,TRUE,FALSE)</formula>
    </cfRule>
  </conditionalFormatting>
  <conditionalFormatting sqref="I108 I111">
    <cfRule type="expression" dxfId="149" priority="101">
      <formula>IF(AND($L$108=1,$L$22=0),TRUE,FALSE)</formula>
    </cfRule>
  </conditionalFormatting>
  <conditionalFormatting sqref="K108:L108">
    <cfRule type="expression" dxfId="148" priority="100">
      <formula>IF(AND($L$108=1,$L$22=0),TRUE,FALSE)</formula>
    </cfRule>
  </conditionalFormatting>
  <conditionalFormatting sqref="K111:L111">
    <cfRule type="expression" dxfId="147" priority="99">
      <formula>IF(AND($L$111=1,$L$22=0),TRUE,FALSE)</formula>
    </cfRule>
  </conditionalFormatting>
  <conditionalFormatting sqref="K114:L114">
    <cfRule type="expression" dxfId="146" priority="98">
      <formula>IF(AND($L$114=1,$L$22=0),TRUE,FALSE)</formula>
    </cfRule>
  </conditionalFormatting>
  <conditionalFormatting sqref="K117">
    <cfRule type="expression" dxfId="145" priority="97">
      <formula>IF(AND($L$117=1,$L$22=0),TRUE,FALSE)</formula>
    </cfRule>
  </conditionalFormatting>
  <conditionalFormatting sqref="K120:L120">
    <cfRule type="expression" dxfId="144" priority="96">
      <formula>IF(AND($L$120=1,$L$22=0),TRUE,FALSE)</formula>
    </cfRule>
  </conditionalFormatting>
  <conditionalFormatting sqref="I63">
    <cfRule type="expression" dxfId="143" priority="95">
      <formula>$I$63="▲ Per Selezionare dischi nVME selezionare Chassis nVME o vSAN ▲"</formula>
    </cfRule>
  </conditionalFormatting>
  <conditionalFormatting sqref="I14">
    <cfRule type="expression" dxfId="142" priority="94">
      <formula>$I$14="▲ Per Selezionare dischi nVME selezionare Chassis nVME o vSAN ▲"</formula>
    </cfRule>
  </conditionalFormatting>
  <conditionalFormatting sqref="N4">
    <cfRule type="expression" dxfId="141" priority="92">
      <formula>IF($M$4&lt;$M$6,TRUE,FALSE)</formula>
    </cfRule>
    <cfRule type="expression" dxfId="140" priority="93">
      <formula>IF($M$4&gt;$M$6,TRUE,FALSE)</formula>
    </cfRule>
  </conditionalFormatting>
  <conditionalFormatting sqref="N6">
    <cfRule type="expression" dxfId="139" priority="90">
      <formula>IF($M$4&lt;$M$6,TRUE,FALSE)</formula>
    </cfRule>
    <cfRule type="expression" dxfId="138" priority="91">
      <formula>IF($M$4&gt;$M$6,TRUE,FALSE)</formula>
    </cfRule>
  </conditionalFormatting>
  <conditionalFormatting sqref="K87 N87">
    <cfRule type="expression" dxfId="137" priority="85">
      <formula>IF($S$87&gt;0,TRUE,FALSE)</formula>
    </cfRule>
  </conditionalFormatting>
  <conditionalFormatting sqref="L87">
    <cfRule type="expression" dxfId="136" priority="84">
      <formula>IF($S$87&gt;0,TRUE,FALSE)</formula>
    </cfRule>
  </conditionalFormatting>
  <conditionalFormatting sqref="O90">
    <cfRule type="expression" dxfId="135" priority="88">
      <formula>$N90="ERRORE nella selezione del PCI Slot"</formula>
    </cfRule>
  </conditionalFormatting>
  <conditionalFormatting sqref="I90 K90 N90">
    <cfRule type="expression" dxfId="134" priority="87">
      <formula>IF($S$90&gt;0,TRUE,FALSE)</formula>
    </cfRule>
  </conditionalFormatting>
  <conditionalFormatting sqref="L90">
    <cfRule type="expression" dxfId="133" priority="80">
      <formula>IF($S$90&gt;0,TRUE,FALSE)</formula>
    </cfRule>
  </conditionalFormatting>
  <conditionalFormatting sqref="O93">
    <cfRule type="expression" dxfId="132" priority="86">
      <formula>$N93="ERRORE nella selezione del PCI Slot"</formula>
    </cfRule>
  </conditionalFormatting>
  <conditionalFormatting sqref="L93">
    <cfRule type="expression" dxfId="131" priority="82">
      <formula>IF($S$93&gt;0,TRUE,FALSE)</formula>
    </cfRule>
  </conditionalFormatting>
  <conditionalFormatting sqref="O102">
    <cfRule type="expression" dxfId="130" priority="83">
      <formula>$N102="ERRORE nella selezione del PCI Slot"</formula>
    </cfRule>
  </conditionalFormatting>
  <conditionalFormatting sqref="L102">
    <cfRule type="expression" dxfId="129" priority="89">
      <formula>IF($S$102&gt;0,TRUE,FALSE)</formula>
    </cfRule>
  </conditionalFormatting>
  <conditionalFormatting sqref="K93 N93">
    <cfRule type="expression" dxfId="128" priority="81">
      <formula>IF($S$93&gt;0,TRUE,FALSE)</formula>
    </cfRule>
  </conditionalFormatting>
  <conditionalFormatting sqref="K102 N102">
    <cfRule type="expression" dxfId="127" priority="79">
      <formula>IF($S$102&gt;0,TRUE,FALSE)</formula>
    </cfRule>
  </conditionalFormatting>
  <conditionalFormatting sqref="I108 K108 N108">
    <cfRule type="expression" dxfId="126" priority="78">
      <formula>IF($S$108&gt;0,TRUE,FALSE)</formula>
    </cfRule>
  </conditionalFormatting>
  <conditionalFormatting sqref="L108">
    <cfRule type="expression" dxfId="125" priority="77">
      <formula>IF($S$108&gt;0,TRUE,FALSE)</formula>
    </cfRule>
  </conditionalFormatting>
  <conditionalFormatting sqref="I111 K111 N111">
    <cfRule type="expression" dxfId="124" priority="76">
      <formula>IF($S$111&gt;0,TRUE,FALSE)</formula>
    </cfRule>
  </conditionalFormatting>
  <conditionalFormatting sqref="L111">
    <cfRule type="expression" dxfId="123" priority="75">
      <formula>IF($S$111&gt;0,TRUE,FALSE)</formula>
    </cfRule>
  </conditionalFormatting>
  <conditionalFormatting sqref="K114 N114">
    <cfRule type="expression" dxfId="122" priority="74">
      <formula>IF($S$114&gt;0,TRUE,FALSE)</formula>
    </cfRule>
  </conditionalFormatting>
  <conditionalFormatting sqref="L114">
    <cfRule type="expression" dxfId="121" priority="73">
      <formula>IF($S$114&gt;0,TRUE,FALSE)</formula>
    </cfRule>
  </conditionalFormatting>
  <conditionalFormatting sqref="K120 N120">
    <cfRule type="expression" dxfId="120" priority="72">
      <formula>IF($S$120&gt;0,TRUE,FALSE)</formula>
    </cfRule>
  </conditionalFormatting>
  <conditionalFormatting sqref="L120">
    <cfRule type="expression" dxfId="119" priority="71">
      <formula>IF($S$120&gt;0,TRUE,FALSE)</formula>
    </cfRule>
  </conditionalFormatting>
  <conditionalFormatting sqref="K61:L61">
    <cfRule type="expression" dxfId="118" priority="70">
      <formula>$V$13="nVME"</formula>
    </cfRule>
  </conditionalFormatting>
  <conditionalFormatting sqref="L60">
    <cfRule type="expression" dxfId="117" priority="69">
      <formula>IF($L$60&gt;0,TRUE,FALSE)</formula>
    </cfRule>
  </conditionalFormatting>
  <conditionalFormatting sqref="L73">
    <cfRule type="expression" dxfId="116" priority="68">
      <formula>IF($L$73&lt;&gt;"",TRUE,FALSE)</formula>
    </cfRule>
  </conditionalFormatting>
  <conditionalFormatting sqref="L66">
    <cfRule type="expression" dxfId="115" priority="67">
      <formula>IF($L$66&gt;0,TRUE,FALSE)</formula>
    </cfRule>
  </conditionalFormatting>
  <conditionalFormatting sqref="L68">
    <cfRule type="expression" dxfId="114" priority="66">
      <formula>IF($L$68&gt;0,TRUE,FALSE)</formula>
    </cfRule>
  </conditionalFormatting>
  <conditionalFormatting sqref="L70">
    <cfRule type="expression" dxfId="113" priority="65">
      <formula>IF($L$70&gt;0,TRUE,FALSE)</formula>
    </cfRule>
  </conditionalFormatting>
  <conditionalFormatting sqref="N2">
    <cfRule type="expression" dxfId="112" priority="64">
      <formula>IF($N$2&lt;&gt;"",TRUE,FALSE)</formula>
    </cfRule>
  </conditionalFormatting>
  <conditionalFormatting sqref="I7">
    <cfRule type="expression" dxfId="111" priority="62">
      <formula>IF($I$7="Dati Completi",TRUE,FALSE)</formula>
    </cfRule>
    <cfRule type="expression" dxfId="110" priority="63">
      <formula>IF($I$7="Compilare i Dati Necessari all'Ordine per Stampare in PDF o Controllare le Configurazioni",TRUE,FALSE)</formula>
    </cfRule>
  </conditionalFormatting>
  <conditionalFormatting sqref="K40">
    <cfRule type="expression" dxfId="109" priority="60">
      <formula>IF($K$40&lt;&gt;"",TRUE,FALSE)</formula>
    </cfRule>
  </conditionalFormatting>
  <conditionalFormatting sqref="I96 K96:L96 N96">
    <cfRule type="expression" dxfId="108" priority="59">
      <formula>IF(AND($L$96=1,$L$73=1),TRUE,FALSE)</formula>
    </cfRule>
  </conditionalFormatting>
  <conditionalFormatting sqref="I126">
    <cfRule type="expression" dxfId="107" priority="58">
      <formula>IF($S$105&gt;0,TRUE,FALSE)</formula>
    </cfRule>
  </conditionalFormatting>
  <conditionalFormatting sqref="N123">
    <cfRule type="expression" dxfId="106" priority="57">
      <formula>IF($L$108&gt;0,TRUE,FALSE)</formula>
    </cfRule>
  </conditionalFormatting>
  <conditionalFormatting sqref="N126">
    <cfRule type="expression" dxfId="105" priority="56">
      <formula>IF($L$111&gt;0,TRUE,FALSE)</formula>
    </cfRule>
  </conditionalFormatting>
  <conditionalFormatting sqref="I129">
    <cfRule type="expression" dxfId="104" priority="55">
      <formula>IF($S$105&gt;0,TRUE,FALSE)</formula>
    </cfRule>
  </conditionalFormatting>
  <conditionalFormatting sqref="N129">
    <cfRule type="expression" dxfId="103" priority="54">
      <formula>IF($L$111&gt;0,TRUE,FALSE)</formula>
    </cfRule>
  </conditionalFormatting>
  <conditionalFormatting sqref="I73 K73:L73 N73">
    <cfRule type="expression" dxfId="102" priority="61">
      <formula>IF(AND($I$73="No Boss Card",I13="PowerEdge R940 Server (vSAN Ready)"),TRUE,FALSE)</formula>
    </cfRule>
  </conditionalFormatting>
  <conditionalFormatting sqref="L19">
    <cfRule type="expression" dxfId="101" priority="53">
      <formula>IF($L$19&lt;&gt;"",TRUE,FALSE)</formula>
    </cfRule>
  </conditionalFormatting>
  <conditionalFormatting sqref="L41">
    <cfRule type="expression" dxfId="100" priority="52">
      <formula>IF($L$73&lt;&gt;"",TRUE,FALSE)</formula>
    </cfRule>
  </conditionalFormatting>
  <conditionalFormatting sqref="K41:L41 N41">
    <cfRule type="expression" dxfId="99" priority="51">
      <formula>IF(AND($I$73="No Boss Card",K1048554="PowerEdge R940 Server (vSAN Ready)"),TRUE,FALSE)</formula>
    </cfRule>
  </conditionalFormatting>
  <conditionalFormatting sqref="K83:L83">
    <cfRule type="expression" dxfId="98" priority="48">
      <formula>IF($K$83&lt;&gt;"",TRUE,FALSE)</formula>
    </cfRule>
  </conditionalFormatting>
  <conditionalFormatting sqref="K4:K5">
    <cfRule type="expression" dxfId="97" priority="47">
      <formula>IF($K$4&lt;&gt;"",TRUE,FALSE)</formula>
    </cfRule>
  </conditionalFormatting>
  <conditionalFormatting sqref="I41 K41 N41">
    <cfRule type="expression" dxfId="96" priority="46">
      <formula>IF($W$13&lt;&gt;"",TRUE,FALSE)</formula>
    </cfRule>
  </conditionalFormatting>
  <conditionalFormatting sqref="I4:I6">
    <cfRule type="expression" dxfId="95" priority="45">
      <formula>IF($I$4&lt;&gt;"",TRUE,FALSE)</formula>
    </cfRule>
  </conditionalFormatting>
  <conditionalFormatting sqref="I96">
    <cfRule type="expression" dxfId="94" priority="44">
      <formula>IF($I$96="Riservato BOSS Card",TRUE,FALSE)</formula>
    </cfRule>
  </conditionalFormatting>
  <conditionalFormatting sqref="K95:L95">
    <cfRule type="expression" dxfId="93" priority="35">
      <formula>IF($K$95="Slot dedicato a BOSS Card",TRUE,FALSE)</formula>
    </cfRule>
    <cfRule type="expression" dxfId="92" priority="43">
      <formula>IF($K$95&lt;&gt;"",TRUE,FALSE)</formula>
    </cfRule>
  </conditionalFormatting>
  <conditionalFormatting sqref="K117 N117">
    <cfRule type="expression" dxfId="91" priority="42">
      <formula>IF($S$117&gt;0,TRUE,FALSE)</formula>
    </cfRule>
  </conditionalFormatting>
  <conditionalFormatting sqref="I120">
    <cfRule type="expression" dxfId="90" priority="41">
      <formula>IF(AND($L$120=1,$L$22=0),TRUE,FALSE)</formula>
    </cfRule>
  </conditionalFormatting>
  <conditionalFormatting sqref="I120">
    <cfRule type="expression" dxfId="89" priority="40">
      <formula>IF($S$120&gt;0,TRUE,FALSE)</formula>
    </cfRule>
  </conditionalFormatting>
  <conditionalFormatting sqref="L117">
    <cfRule type="expression" dxfId="88" priority="39">
      <formula>IF(AND($L$114=1,$L$22=0),TRUE,FALSE)</formula>
    </cfRule>
  </conditionalFormatting>
  <conditionalFormatting sqref="L117">
    <cfRule type="expression" dxfId="87" priority="38">
      <formula>IF($S$117&gt;0,TRUE,FALSE)</formula>
    </cfRule>
  </conditionalFormatting>
  <conditionalFormatting sqref="L28">
    <cfRule type="expression" dxfId="86" priority="37">
      <formula>IF($L$28&lt;&gt;"",TRUE,FALSE)</formula>
    </cfRule>
  </conditionalFormatting>
  <conditionalFormatting sqref="I22">
    <cfRule type="expression" dxfId="85" priority="34">
      <formula>IF($L$19&lt;&gt;"",TRUE,FALSE)</formula>
    </cfRule>
  </conditionalFormatting>
  <conditionalFormatting sqref="L123">
    <cfRule type="expression" dxfId="84" priority="33">
      <formula>IF($L$123&gt;0,TRUE,FALSE)</formula>
    </cfRule>
  </conditionalFormatting>
  <conditionalFormatting sqref="L126">
    <cfRule type="expression" dxfId="83" priority="32">
      <formula>IF($L$126&gt;0,TRUE,FALSE)</formula>
    </cfRule>
  </conditionalFormatting>
  <conditionalFormatting sqref="L129">
    <cfRule type="expression" dxfId="82" priority="31">
      <formula>IF($L$129&gt;0,TRUE,FALSE)</formula>
    </cfRule>
  </conditionalFormatting>
  <conditionalFormatting sqref="L24">
    <cfRule type="expression" dxfId="81" priority="30">
      <formula>IF($L$24&lt;&gt;"",TRUE,FALSE)</formula>
    </cfRule>
  </conditionalFormatting>
  <conditionalFormatting sqref="I87">
    <cfRule type="expression" dxfId="80" priority="27">
      <formula>IF($S$93&gt;0,TRUE,FALSE)</formula>
    </cfRule>
  </conditionalFormatting>
  <conditionalFormatting sqref="K86:L86">
    <cfRule type="expression" dxfId="79" priority="25">
      <formula>IF(AND(K86&lt;&gt;"",I87&lt;&gt;"Non utilizzabile in configurazione 2CPU",I87&lt;&gt;""),TRUE,FALSE)</formula>
    </cfRule>
    <cfRule type="expression" dxfId="78" priority="26">
      <formula>IF(K86&lt;&gt;"",TRUE,FALSE)</formula>
    </cfRule>
  </conditionalFormatting>
  <conditionalFormatting sqref="O105">
    <cfRule type="expression" dxfId="77" priority="23">
      <formula>$N105="ERRORE nella selezione del PCI Slot"</formula>
    </cfRule>
  </conditionalFormatting>
  <conditionalFormatting sqref="L105">
    <cfRule type="expression" dxfId="76" priority="24">
      <formula>IF($S$102&gt;0,TRUE,FALSE)</formula>
    </cfRule>
  </conditionalFormatting>
  <conditionalFormatting sqref="K105 N105">
    <cfRule type="expression" dxfId="75" priority="22">
      <formula>IF($S$102&gt;0,TRUE,FALSE)</formula>
    </cfRule>
  </conditionalFormatting>
  <conditionalFormatting sqref="K104:L104">
    <cfRule type="expression" dxfId="74" priority="20">
      <formula>IF($K$104&lt;&gt;"",TRUE,FALSE)</formula>
    </cfRule>
    <cfRule type="expression" dxfId="73" priority="21">
      <formula>IF(AND($K$104&lt;&gt;"",$I$105&lt;&gt;"Non utilizzabile in configurazione 4CPU"),TRUE,FALSE)</formula>
    </cfRule>
  </conditionalFormatting>
  <conditionalFormatting sqref="I105">
    <cfRule type="expression" dxfId="72" priority="19">
      <formula>IF($S$93&gt;0,TRUE,FALSE)</formula>
    </cfRule>
  </conditionalFormatting>
  <conditionalFormatting sqref="K113:L113">
    <cfRule type="expression" dxfId="71" priority="17">
      <formula>IF($K$113&lt;&gt;"",TRUE,FALSE)</formula>
    </cfRule>
    <cfRule type="expression" dxfId="70" priority="18">
      <formula>IF(AND($K$113&lt;&gt;"",$I$114&lt;&gt;"Non utilizzabile in configurazione 4CPU"),TRUE,FALSE)</formula>
    </cfRule>
  </conditionalFormatting>
  <conditionalFormatting sqref="K116:L116">
    <cfRule type="expression" dxfId="69" priority="15">
      <formula>IF($K$116&lt;&gt;"",TRUE,FALSE)</formula>
    </cfRule>
    <cfRule type="expression" dxfId="68" priority="16">
      <formula>IF(AND($K$116&lt;&gt;"",$I$117&lt;&gt;"Non utilizzabile in configurazione 4CPU"),TRUE,FALSE)</formula>
    </cfRule>
  </conditionalFormatting>
  <conditionalFormatting sqref="K92:L92">
    <cfRule type="expression" dxfId="67" priority="13">
      <formula>IF(AND(K92&lt;&gt;"",I93&lt;&gt;"Non utilizzabile in configurazione 2CPU",I93&lt;&gt;""),TRUE,FALSE)</formula>
    </cfRule>
    <cfRule type="expression" dxfId="66" priority="14">
      <formula>IF(K92&lt;&gt;"",TRUE,FALSE)</formula>
    </cfRule>
  </conditionalFormatting>
  <conditionalFormatting sqref="K101:L101">
    <cfRule type="expression" dxfId="65" priority="11">
      <formula>IF(AND(K101&lt;&gt;"",I102&lt;&gt;"Non utilizzabile in configurazione 2CPU",I102&lt;&gt;""),TRUE,FALSE)</formula>
    </cfRule>
    <cfRule type="expression" dxfId="64" priority="12">
      <formula>IF(K101&lt;&gt;"",TRUE,FALSE)</formula>
    </cfRule>
  </conditionalFormatting>
  <conditionalFormatting sqref="I114">
    <cfRule type="expression" dxfId="63" priority="10">
      <formula>IF($S$93&gt;0,TRUE,FALSE)</formula>
    </cfRule>
  </conditionalFormatting>
  <conditionalFormatting sqref="I117">
    <cfRule type="expression" dxfId="62" priority="9">
      <formula>IF($S$93&gt;0,TRUE,FALSE)</formula>
    </cfRule>
  </conditionalFormatting>
  <conditionalFormatting sqref="I93">
    <cfRule type="expression" dxfId="61" priority="8">
      <formula>IF($S$93&gt;0,TRUE,FALSE)</formula>
    </cfRule>
  </conditionalFormatting>
  <conditionalFormatting sqref="I102">
    <cfRule type="expression" dxfId="60" priority="7">
      <formula>IF($S$93&gt;0,TRUE,FALSE)</formula>
    </cfRule>
  </conditionalFormatting>
  <conditionalFormatting sqref="H104:H108">
    <cfRule type="expression" dxfId="59" priority="6">
      <formula>IF($H$104&lt;&gt;"",TRUE,FALSE)</formula>
    </cfRule>
  </conditionalFormatting>
  <conditionalFormatting sqref="I25:I26 L25:L26">
    <cfRule type="expression" dxfId="58" priority="5">
      <formula>IF($L$24&lt;&gt;"",TRUE,FALSE)</formula>
    </cfRule>
  </conditionalFormatting>
  <conditionalFormatting sqref="I25">
    <cfRule type="expression" dxfId="57" priority="4">
      <formula>IF($L$26&gt;0,TRUE,FALSE)</formula>
    </cfRule>
  </conditionalFormatting>
  <conditionalFormatting sqref="I26">
    <cfRule type="expression" dxfId="56" priority="3">
      <formula>IF($L$25&gt;0,TRUE,FALSE)</formula>
    </cfRule>
  </conditionalFormatting>
  <conditionalFormatting sqref="I16 K16 N16">
    <cfRule type="expression" dxfId="55" priority="2">
      <formula>IF($S$16&gt;0,TRUE,FALSE)</formula>
    </cfRule>
  </conditionalFormatting>
  <conditionalFormatting sqref="L16">
    <cfRule type="expression" dxfId="54" priority="1">
      <formula>IF($S$16&gt;0,TRUE,FALSE)</formula>
    </cfRule>
  </conditionalFormatting>
  <dataValidations count="1">
    <dataValidation allowBlank="1" showErrorMessage="1" sqref="I30 I34:I35 I37:I38 I84 I62:I63 I14 I41 I73" xr:uid="{E2735838-1FAA-44EA-8892-47811CD50202}"/>
  </dataValidations>
  <hyperlinks>
    <hyperlink ref="K6:K7" r:id="rId1" display="Guida alla Convenzione" xr:uid="{BDA3EB68-4836-4BE7-9D34-3A5E26CF3F12}"/>
    <hyperlink ref="I63" location="Lotto6_R940_1!J13" display="Lotto6_R940_1!J13" xr:uid="{F876A257-283C-4DAA-9CA4-1BB06B074C81}"/>
  </hyperlinks>
  <pageMargins left="0.7" right="0.7" top="0.75" bottom="0.75" header="0.3" footer="0.3"/>
  <pageSetup paperSize="9" scale="45" fitToHeight="0" orientation="portrait" r:id="rId2"/>
  <rowBreaks count="1" manualBreakCount="1">
    <brk id="80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xr:uid="{49E3EB2D-33A6-4401-9968-E67E3DD5F5D3}">
          <x14:formula1>
            <xm:f>ConfTS4L6!$A$128:$A$129</xm:f>
          </x14:formula1>
          <xm:sqref>I132</xm:sqref>
        </x14:dataValidation>
        <x14:dataValidation type="list" allowBlank="1" showErrorMessage="1" xr:uid="{21148E2A-E841-4827-B866-AA0977966FFF}">
          <x14:formula1>
            <xm:f>IF($I$33&lt;&gt;"No Operating System",ConfTS4L6!$A$79,ConfTS4L6!$A$79:$A$81)</xm:f>
          </x14:formula1>
          <xm:sqref>I29</xm:sqref>
        </x14:dataValidation>
        <x14:dataValidation type="list" allowBlank="1" showErrorMessage="1" xr:uid="{8357FF17-D8AE-40C4-B648-794195B7395D}">
          <x14:formula1>
            <xm:f>IF($I$29&lt;&gt;"No Operating System",ConfTS4L6!$A$85,ConfTS4L6!$A$85:$A$86)</xm:f>
          </x14:formula1>
          <xm:sqref>I33</xm:sqref>
        </x14:dataValidation>
        <x14:dataValidation type="list" allowBlank="1" showInputMessage="1" showErrorMessage="1" xr:uid="{6E7D9415-12B6-49B3-BCFC-12BED0A1B7E1}">
          <x14:formula1>
            <xm:f>IF($L$22=1,ConfTS4L6!$E$199:$E$202,ConfTS4L6!$D$199:$D$202)</xm:f>
          </x14:formula1>
          <xm:sqref>L30</xm:sqref>
        </x14:dataValidation>
        <x14:dataValidation type="list" allowBlank="1" showErrorMessage="1" xr:uid="{F6D0FA65-799D-4149-9F4F-02F0CCD600A0}">
          <x14:formula1>
            <xm:f>ConfTS4L6!$A$19:$A$20</xm:f>
          </x14:formula1>
          <xm:sqref>I22</xm:sqref>
        </x14:dataValidation>
        <x14:dataValidation type="list" allowBlank="1" showErrorMessage="1" xr:uid="{8674997A-32BD-4DC9-941E-F39AE9383ED7}">
          <x14:formula1>
            <xm:f>ConfTS4L6!$A$144:$A$150</xm:f>
          </x14:formula1>
          <xm:sqref>I99</xm:sqref>
        </x14:dataValidation>
        <x14:dataValidation type="list" allowBlank="1" showErrorMessage="1" xr:uid="{714ABE3A-B6C7-42C9-AE14-CCCBC49FB586}">
          <x14:formula1>
            <xm:f>ConfTS4L6!$A$132:$A$134</xm:f>
          </x14:formula1>
          <xm:sqref>I135</xm:sqref>
        </x14:dataValidation>
        <x14:dataValidation type="list" allowBlank="1" showErrorMessage="1" xr:uid="{F457098D-CB19-460C-80BC-E6C77577A70D}">
          <x14:formula1>
            <xm:f>IF(W13="",ConfTS4L6!$A$50,IF(W13="vsan",ConfTS4L6!$A$50,IF(AND($W$13="vsan64GB",L22=0),ConfTS4L6!$A$47:$A$48,IF(AND($W$13="vsan64GB",$L$22=1),ConfTS4L6!$A$51,IF(W13="Boss3TB",ConfTS4L6!$A$52,"")))))</xm:f>
          </x14:formula1>
          <xm:sqref>I26</xm:sqref>
        </x14:dataValidation>
        <x14:dataValidation type="list" allowBlank="1" showErrorMessage="1" xr:uid="{1594EC07-8109-4CD9-8666-9007DEF32976}">
          <x14:formula1>
            <xm:f>ConfTS4L6!$A$11:$A$15</xm:f>
          </x14:formula1>
          <xm:sqref>I13</xm:sqref>
        </x14:dataValidation>
        <x14:dataValidation type="list" allowBlank="1" showErrorMessage="1" xr:uid="{940F3FEA-284E-4934-9D53-4084B917AD50}">
          <x14:formula1>
            <xm:f>IF($W$13="vsan64GB",ConfTS4L6!$A$23,IF($W$13="Boss3TB",ConfTS4L6!$A$23,IF(AND($W$13="vsan",$L$22=0),ConfTS4L6!$A$40:$A$41,IF(AND($W$13="vsan",$L$22&lt;&gt;""),ConfTS4L6!$A$43:$A$44,IF($L$22=1,ConfTS4L6!$A$57:$A$65,ConfTS4L6!$A$24:$A$28)))))</xm:f>
          </x14:formula1>
          <xm:sqref>I25</xm:sqref>
        </x14:dataValidation>
        <x14:dataValidation type="list" allowBlank="1" showErrorMessage="1" xr:uid="{A1107482-6700-412C-89EB-608C3BB1C3AA}">
          <x14:formula1>
            <xm:f>IF($I$22="No Additional Processor",ConfTS4L6!$A$191:$A$192,IF($I$22&lt;&gt;"No Additional Processor",ConfTS4L6!$A$162:$A$163))</xm:f>
          </x14:formula1>
          <xm:sqref>I105 I117 I114</xm:sqref>
        </x14:dataValidation>
        <x14:dataValidation type="list" allowBlank="1" showErrorMessage="1" xr:uid="{92427780-BC1E-494D-8EEC-2945B719A524}">
          <x14:formula1>
            <xm:f>IF($L$73=1,ConfTS4L6!$A$159,ConfTS4L6!$A$144:$A$150)</xm:f>
          </x14:formula1>
          <xm:sqref>I96</xm:sqref>
        </x14:dataValidation>
        <x14:dataValidation type="list" allowBlank="1" showErrorMessage="1" xr:uid="{ACFB8CED-5A83-4A16-8E6E-B523A678209E}">
          <x14:formula1>
            <xm:f>ConfTS4L6!$A$144:$A$157</xm:f>
          </x14:formula1>
          <xm:sqref>I90</xm:sqref>
        </x14:dataValidation>
        <x14:dataValidation type="list" allowBlank="1" showErrorMessage="1" xr:uid="{7B189151-692C-437A-8D6B-7291F17B89DC}">
          <x14:formula1>
            <xm:f>IF($I$22="No Additional Processor",ConfTS4L6!$A$191:$A$192,ConfTS4L6!$A$144:$A$157)</xm:f>
          </x14:formula1>
          <xm:sqref>I111 I120 I108</xm:sqref>
        </x14:dataValidation>
        <x14:dataValidation type="list" allowBlank="1" showErrorMessage="1" xr:uid="{93BEE330-9C0B-42AB-81EF-275E9633FF5D}">
          <x14:formula1>
            <xm:f>IF($W$14="GP1",ConfTS4L6!$A$161,IF($V$13="NVMe1",ConfTS4L6!$A$160:$A$161,IF(AND($W$13="vsan64GB",$I$22="No Additional Processor"),ConfTS4L6!$A$160:$A$161,IF(AND($W$13="vsan",$I$22="No Additional Processor"),ConfTS4L6!$A$160:$A$161,ConfTS4L6!$A$144:$A$157))))</xm:f>
          </x14:formula1>
          <xm:sqref>I87 I93 I102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68D9-DF02-4BC2-A9FB-3B989804EDD4}">
  <sheetPr codeName="Foglio10">
    <tabColor rgb="FFFFFF00"/>
  </sheetPr>
  <dimension ref="A1:N57"/>
  <sheetViews>
    <sheetView workbookViewId="0">
      <selection activeCell="H32" sqref="H32"/>
    </sheetView>
  </sheetViews>
  <sheetFormatPr defaultColWidth="0" defaultRowHeight="15" zeroHeight="1" x14ac:dyDescent="0.25"/>
  <cols>
    <col min="1" max="3" width="8.7109375" style="138" customWidth="1"/>
    <col min="4" max="4" width="8.7109375" style="40" customWidth="1"/>
    <col min="5" max="5" width="89.7109375" style="40" bestFit="1" customWidth="1"/>
    <col min="6" max="6" width="10.7109375" style="35" customWidth="1"/>
    <col min="7" max="7" width="17.42578125" style="40" customWidth="1"/>
    <col min="8" max="8" width="17.140625" style="40" customWidth="1"/>
    <col min="9" max="9" width="5" style="40" customWidth="1"/>
    <col min="10" max="10" width="11.42578125" style="39" bestFit="1" customWidth="1"/>
    <col min="11" max="11" width="8.42578125" style="40" customWidth="1"/>
    <col min="12" max="12" width="11.42578125" style="40" hidden="1" customWidth="1"/>
    <col min="13" max="13" width="18.140625" style="40" hidden="1" customWidth="1"/>
    <col min="14" max="14" width="0" style="40" hidden="1" customWidth="1"/>
    <col min="15" max="16384" width="8.7109375" style="35" hidden="1"/>
  </cols>
  <sheetData>
    <row r="1" spans="1:14" x14ac:dyDescent="0.25">
      <c r="A1" s="128"/>
      <c r="B1" s="128"/>
      <c r="C1" s="128"/>
    </row>
    <row r="2" spans="1:14" s="7" customFormat="1" ht="28.5" x14ac:dyDescent="0.25">
      <c r="A2" s="128"/>
      <c r="B2" s="128"/>
      <c r="C2" s="128"/>
      <c r="D2" s="40"/>
      <c r="E2" s="180" t="s">
        <v>53</v>
      </c>
      <c r="F2" s="2"/>
      <c r="G2" s="44"/>
      <c r="H2" s="327" t="s">
        <v>54</v>
      </c>
      <c r="I2" s="327"/>
      <c r="J2" s="327"/>
      <c r="K2" s="8"/>
      <c r="L2" s="49"/>
      <c r="M2" s="42"/>
      <c r="N2" s="42"/>
    </row>
    <row r="3" spans="1:14" s="7" customFormat="1" ht="28.5" x14ac:dyDescent="0.25">
      <c r="A3" s="128"/>
      <c r="B3" s="128"/>
      <c r="C3" s="128"/>
      <c r="D3" s="40"/>
      <c r="E3" s="52"/>
      <c r="F3" s="2"/>
      <c r="G3" s="44"/>
      <c r="H3" s="178">
        <f>SUM(J6:J45)</f>
        <v>0</v>
      </c>
      <c r="I3" s="179"/>
      <c r="J3" s="179"/>
      <c r="K3" s="8"/>
      <c r="L3" s="49"/>
      <c r="M3" s="42"/>
      <c r="N3" s="42"/>
    </row>
    <row r="4" spans="1:14" s="7" customFormat="1" ht="28.5" x14ac:dyDescent="0.25">
      <c r="A4" s="128"/>
      <c r="B4" s="128"/>
      <c r="C4" s="128"/>
      <c r="D4" s="40"/>
      <c r="E4" s="52"/>
      <c r="F4" s="2"/>
      <c r="G4" s="44"/>
      <c r="H4" s="179"/>
      <c r="I4" s="179"/>
      <c r="J4" s="179"/>
      <c r="K4" s="8"/>
      <c r="L4" s="49"/>
      <c r="M4" s="42"/>
      <c r="N4" s="42"/>
    </row>
    <row r="5" spans="1:14" s="11" customFormat="1" x14ac:dyDescent="0.25">
      <c r="A5" s="128"/>
      <c r="B5" s="128"/>
      <c r="C5" s="128"/>
      <c r="D5" s="40"/>
      <c r="E5" s="42"/>
      <c r="G5" s="42"/>
      <c r="H5" s="42"/>
      <c r="I5" s="42"/>
      <c r="J5" s="41"/>
      <c r="K5" s="42"/>
      <c r="L5" s="42"/>
      <c r="M5" s="42"/>
      <c r="N5" s="42"/>
    </row>
    <row r="6" spans="1:14" s="2" customFormat="1" ht="15.75" customHeight="1" x14ac:dyDescent="0.25">
      <c r="A6" s="128"/>
      <c r="B6" s="128"/>
      <c r="C6" s="128"/>
      <c r="D6" s="40"/>
      <c r="E6" s="234" t="s">
        <v>740</v>
      </c>
      <c r="F6" s="305"/>
      <c r="G6" s="44"/>
      <c r="H6" s="36"/>
      <c r="I6" s="44"/>
      <c r="J6" s="41"/>
      <c r="K6" s="42"/>
      <c r="L6" s="44"/>
      <c r="M6" s="44"/>
      <c r="N6" s="44"/>
    </row>
    <row r="7" spans="1:14" s="2" customFormat="1" ht="16.5" customHeight="1" x14ac:dyDescent="0.2">
      <c r="A7" s="113"/>
      <c r="B7" s="113"/>
      <c r="C7" s="113"/>
      <c r="D7" s="40"/>
      <c r="E7" s="235" t="str">
        <f>ConfTS4L6!A177</f>
        <v>Rack 42RU DellEmc</v>
      </c>
      <c r="F7" s="305"/>
      <c r="G7" s="234" t="str">
        <f>VLOOKUP($E7,TS4L6_20X100,13,FALSE)</f>
        <v>TS4L6-RACK-D</v>
      </c>
      <c r="H7" s="81">
        <v>0</v>
      </c>
      <c r="I7" s="44"/>
      <c r="J7" s="19">
        <f>L7+M7</f>
        <v>0</v>
      </c>
      <c r="K7" s="42"/>
      <c r="L7" s="19">
        <f>VLOOKUP($E7,TS4L6_20X100,10,FALSE)*H7</f>
        <v>0</v>
      </c>
      <c r="M7" s="19">
        <f>VLOOKUP($E7,TS4L6_20X100,11,FALSE)*H7</f>
        <v>0</v>
      </c>
      <c r="N7" s="19" t="str">
        <f>VLOOKUP($E7,TS4L6_20X100,12,FALSE)</f>
        <v>L6N112</v>
      </c>
    </row>
    <row r="8" spans="1:14" ht="15.75" customHeight="1" x14ac:dyDescent="0.25">
      <c r="H8" s="38"/>
      <c r="J8" s="41"/>
      <c r="K8" s="42"/>
      <c r="L8" s="54"/>
      <c r="M8" s="54"/>
      <c r="N8" s="54"/>
    </row>
    <row r="9" spans="1:14" s="2" customFormat="1" ht="16.5" customHeight="1" x14ac:dyDescent="0.2">
      <c r="A9" s="113"/>
      <c r="B9" s="113"/>
      <c r="C9" s="113"/>
      <c r="D9" s="40"/>
      <c r="E9" s="234" t="s">
        <v>741</v>
      </c>
      <c r="F9" s="328"/>
      <c r="G9" s="44"/>
      <c r="H9" s="36"/>
      <c r="I9" s="45"/>
      <c r="J9" s="41"/>
      <c r="K9" s="42"/>
      <c r="L9" s="44"/>
      <c r="M9" s="44"/>
      <c r="N9" s="44"/>
    </row>
    <row r="10" spans="1:14" s="2" customFormat="1" ht="15.75" customHeight="1" x14ac:dyDescent="0.2">
      <c r="A10" s="113"/>
      <c r="B10" s="113"/>
      <c r="C10" s="113"/>
      <c r="D10" s="40"/>
      <c r="E10" s="235" t="str">
        <f>ConfTS4L6!A178</f>
        <v>PDU 220 mono output 20-C13 + 4-C19 IEC 320, input C20</v>
      </c>
      <c r="F10" s="328"/>
      <c r="G10" s="234" t="str">
        <f>VLOOKUP($E10,TS4L6_20X100,13,FALSE)</f>
        <v>TS4L6-PDU-M</v>
      </c>
      <c r="H10" s="81">
        <v>0</v>
      </c>
      <c r="I10" s="44"/>
      <c r="J10" s="19">
        <f>L10+M10</f>
        <v>0</v>
      </c>
      <c r="K10" s="42"/>
      <c r="L10" s="19">
        <f>VLOOKUP($E10,TS4L6_20X100,10,FALSE)*H10</f>
        <v>0</v>
      </c>
      <c r="M10" s="19">
        <f>VLOOKUP($E10,TS4L6_20X100,11,FALSE)*H10</f>
        <v>0</v>
      </c>
      <c r="N10" s="19" t="str">
        <f>VLOOKUP($E10,TS4L6_20X100,12,FALSE)</f>
        <v>L6N113</v>
      </c>
    </row>
    <row r="11" spans="1:14" ht="15.75" customHeight="1" x14ac:dyDescent="0.25">
      <c r="H11" s="38"/>
      <c r="J11" s="41"/>
      <c r="K11" s="42"/>
      <c r="L11" s="54"/>
      <c r="M11" s="54"/>
      <c r="N11" s="54"/>
    </row>
    <row r="12" spans="1:14" s="2" customFormat="1" ht="15.75" customHeight="1" x14ac:dyDescent="0.2">
      <c r="A12" s="113"/>
      <c r="B12" s="113"/>
      <c r="C12" s="113"/>
      <c r="D12" s="40"/>
      <c r="E12" s="234" t="s">
        <v>742</v>
      </c>
      <c r="F12" s="305"/>
      <c r="G12" s="44"/>
      <c r="H12" s="36"/>
      <c r="I12" s="44"/>
      <c r="J12" s="41"/>
      <c r="K12" s="42"/>
      <c r="M12" s="44"/>
      <c r="N12" s="44"/>
    </row>
    <row r="13" spans="1:14" s="2" customFormat="1" ht="16.5" customHeight="1" x14ac:dyDescent="0.2">
      <c r="A13" s="113"/>
      <c r="B13" s="113"/>
      <c r="C13" s="113"/>
      <c r="D13" s="40"/>
      <c r="E13" s="235" t="str">
        <f>ConfTS4L6!A179</f>
        <v>PDU 220 Trifase output 6-C19 e 36-C13, input Spina 3P+T 400V 16A</v>
      </c>
      <c r="F13" s="305"/>
      <c r="G13" s="234" t="str">
        <f>VLOOKUP($E13,TS4L6_20X100,13,FALSE)</f>
        <v>TS4L6-PDU-T</v>
      </c>
      <c r="H13" s="81">
        <v>0</v>
      </c>
      <c r="I13" s="44"/>
      <c r="J13" s="19">
        <f>L13+M13</f>
        <v>0</v>
      </c>
      <c r="K13" s="42"/>
      <c r="L13" s="19">
        <f>VLOOKUP($E13,TS4L6_20X100,10,FALSE)*H13</f>
        <v>0</v>
      </c>
      <c r="M13" s="19">
        <f>VLOOKUP($E13,TS4L6_20X100,11,FALSE)*H13</f>
        <v>0</v>
      </c>
      <c r="N13" s="19" t="str">
        <f>VLOOKUP($E13,TS4L6_20X100,12,FALSE)</f>
        <v>L6N114</v>
      </c>
    </row>
    <row r="14" spans="1:14" ht="15.75" customHeight="1" x14ac:dyDescent="0.25">
      <c r="H14" s="38"/>
      <c r="J14" s="41"/>
      <c r="K14" s="42"/>
      <c r="L14" s="54"/>
      <c r="M14" s="54"/>
      <c r="N14" s="54"/>
    </row>
    <row r="15" spans="1:14" s="2" customFormat="1" ht="15.75" customHeight="1" x14ac:dyDescent="0.2">
      <c r="A15" s="113"/>
      <c r="B15" s="113"/>
      <c r="C15" s="113"/>
      <c r="D15" s="40"/>
      <c r="E15" s="234" t="s">
        <v>743</v>
      </c>
      <c r="F15" s="305"/>
      <c r="G15" s="44"/>
      <c r="H15" s="36"/>
      <c r="I15" s="44"/>
      <c r="J15" s="41"/>
      <c r="K15" s="42"/>
      <c r="L15" s="44"/>
      <c r="M15" s="44"/>
      <c r="N15" s="44"/>
    </row>
    <row r="16" spans="1:14" s="2" customFormat="1" ht="16.5" customHeight="1" x14ac:dyDescent="0.2">
      <c r="A16" s="113"/>
      <c r="B16" s="113"/>
      <c r="C16" s="113"/>
      <c r="D16" s="40"/>
      <c r="E16" s="235" t="str">
        <f>ConfTS4L6!A180</f>
        <v xml:space="preserve">Dell KVM + Switch 8 porte + cavi </v>
      </c>
      <c r="F16" s="305"/>
      <c r="G16" s="234" t="str">
        <f>VLOOKUP($E16,TS4L6_20X100,13,FALSE)</f>
        <v>TS4L6-KVM-D</v>
      </c>
      <c r="H16" s="81">
        <v>0</v>
      </c>
      <c r="I16" s="44"/>
      <c r="J16" s="19">
        <f>L16+M16</f>
        <v>0</v>
      </c>
      <c r="K16" s="42"/>
      <c r="L16" s="19">
        <f>VLOOKUP($E16,TS4L6_20X100,10,FALSE)*H16</f>
        <v>0</v>
      </c>
      <c r="M16" s="19">
        <f>VLOOKUP($E16,TS4L6_20X100,11,FALSE)*H16</f>
        <v>0</v>
      </c>
      <c r="N16" s="19" t="str">
        <f>VLOOKUP($E16,TS4L6_20X100,12,FALSE)</f>
        <v>L6N115</v>
      </c>
    </row>
    <row r="17" spans="1:14" s="11" customFormat="1" x14ac:dyDescent="0.25">
      <c r="A17" s="128"/>
      <c r="B17" s="128"/>
      <c r="C17" s="128"/>
      <c r="D17" s="40"/>
      <c r="E17" s="42"/>
      <c r="G17" s="42"/>
      <c r="H17" s="42"/>
      <c r="I17" s="42"/>
      <c r="J17" s="41"/>
      <c r="K17" s="42"/>
      <c r="L17" s="42"/>
      <c r="M17" s="42"/>
      <c r="N17" s="42"/>
    </row>
    <row r="18" spans="1:14" s="2" customFormat="1" ht="15.75" customHeight="1" x14ac:dyDescent="0.25">
      <c r="A18" s="128"/>
      <c r="B18" s="128"/>
      <c r="C18" s="128"/>
      <c r="D18" s="40"/>
      <c r="E18" s="234" t="s">
        <v>744</v>
      </c>
      <c r="F18" s="305"/>
      <c r="G18" s="44"/>
      <c r="H18" s="36"/>
      <c r="I18" s="44"/>
      <c r="J18" s="41"/>
      <c r="K18" s="42"/>
      <c r="L18" s="44"/>
      <c r="M18" s="44"/>
      <c r="N18" s="44"/>
    </row>
    <row r="19" spans="1:14" s="2" customFormat="1" ht="16.5" customHeight="1" x14ac:dyDescent="0.2">
      <c r="A19" s="113"/>
      <c r="B19" s="113"/>
      <c r="C19" s="113"/>
      <c r="D19" s="40"/>
      <c r="E19" s="235" t="str">
        <f>ConfTS4L6!A182</f>
        <v>Cable Management Arm for PowerEdge Systems</v>
      </c>
      <c r="F19" s="305"/>
      <c r="G19" s="234" t="str">
        <f>VLOOKUP($E19,TS4L6_20X100,13,FALSE)</f>
        <v>TS4L6-CMA</v>
      </c>
      <c r="H19" s="81">
        <v>0</v>
      </c>
      <c r="I19" s="44"/>
      <c r="J19" s="19">
        <f>L19+M19</f>
        <v>0</v>
      </c>
      <c r="K19" s="42"/>
      <c r="L19" s="19">
        <f>VLOOKUP($E19,TS4L6_20X100,10,FALSE)*H19</f>
        <v>0</v>
      </c>
      <c r="M19" s="19">
        <f>VLOOKUP($E19,TS4L6_20X100,11,FALSE)*H19</f>
        <v>0</v>
      </c>
      <c r="N19" s="19" t="str">
        <f>VLOOKUP($E19,TS4L6_20X100,12,FALSE)</f>
        <v>L6N117</v>
      </c>
    </row>
    <row r="20" spans="1:14" ht="15.75" customHeight="1" x14ac:dyDescent="0.25">
      <c r="H20" s="38"/>
      <c r="J20" s="41"/>
      <c r="K20" s="42"/>
      <c r="L20" s="54"/>
      <c r="M20" s="54"/>
      <c r="N20" s="54"/>
    </row>
    <row r="21" spans="1:14" s="2" customFormat="1" ht="16.5" customHeight="1" x14ac:dyDescent="0.2">
      <c r="A21" s="113"/>
      <c r="B21" s="113"/>
      <c r="C21" s="113"/>
      <c r="D21" s="40"/>
      <c r="E21" s="234" t="s">
        <v>759</v>
      </c>
      <c r="F21" s="328"/>
      <c r="G21" s="44"/>
      <c r="H21" s="36"/>
      <c r="I21" s="45"/>
      <c r="J21" s="41"/>
      <c r="K21" s="42"/>
      <c r="L21" s="44"/>
      <c r="M21" s="44"/>
      <c r="N21" s="44"/>
    </row>
    <row r="22" spans="1:14" s="2" customFormat="1" ht="15.75" customHeight="1" x14ac:dyDescent="0.2">
      <c r="A22" s="113"/>
      <c r="B22" s="113"/>
      <c r="C22" s="113"/>
      <c r="D22" s="40"/>
      <c r="E22" s="235" t="str">
        <f>ConfTS4L6!A183</f>
        <v>Enclosure di espansione JBOD 12 slot 3,5'' + HBA (H840)</v>
      </c>
      <c r="F22" s="328"/>
      <c r="G22" s="234" t="str">
        <f>VLOOKUP($E22,TS4L6_20X100,13,FALSE)</f>
        <v>TS4L6-JBOD</v>
      </c>
      <c r="H22" s="81">
        <v>0</v>
      </c>
      <c r="I22" s="44"/>
      <c r="J22" s="19">
        <f>L22+M22</f>
        <v>0</v>
      </c>
      <c r="K22" s="42"/>
      <c r="L22" s="19">
        <f>VLOOKUP($E22,TS4L6_20X100,10,FALSE)*H22</f>
        <v>0</v>
      </c>
      <c r="M22" s="19">
        <f>VLOOKUP($E22,TS4L6_20X100,11,FALSE)*H22</f>
        <v>0</v>
      </c>
      <c r="N22" s="19" t="str">
        <f>VLOOKUP($E22,TS4L6_20X100,12,FALSE)</f>
        <v>L6N118</v>
      </c>
    </row>
    <row r="23" spans="1:14" ht="15.75" customHeight="1" x14ac:dyDescent="0.25">
      <c r="H23" s="38"/>
      <c r="J23" s="41"/>
      <c r="K23" s="42"/>
      <c r="L23" s="54"/>
      <c r="M23" s="54"/>
      <c r="N23" s="54"/>
    </row>
    <row r="24" spans="1:14" s="2" customFormat="1" ht="15.75" customHeight="1" x14ac:dyDescent="0.2">
      <c r="A24" s="113"/>
      <c r="B24" s="113"/>
      <c r="C24" s="113"/>
      <c r="D24" s="40"/>
      <c r="E24" s="234" t="s">
        <v>745</v>
      </c>
      <c r="F24" s="305"/>
      <c r="G24" s="44"/>
      <c r="H24" s="36"/>
      <c r="I24" s="44"/>
      <c r="J24" s="41"/>
      <c r="K24" s="42"/>
      <c r="M24" s="44"/>
      <c r="N24" s="44"/>
    </row>
    <row r="25" spans="1:14" s="2" customFormat="1" x14ac:dyDescent="0.2">
      <c r="A25" s="113"/>
      <c r="B25" s="113"/>
      <c r="C25" s="113"/>
      <c r="D25" s="40"/>
      <c r="E25" s="283" t="str">
        <f>ConfTS4L6!A184</f>
        <v>12TB 7.2K RPM NLSAS ISE 12Gbps 512e 3.5in Hot-plug Hard
Drive</v>
      </c>
      <c r="F25" s="305"/>
      <c r="G25" s="234" t="str">
        <f>VLOOKUP($E25,TS4L6_20X100,13,FALSE)</f>
        <v>TS4L6-12TBNLSAS</v>
      </c>
      <c r="H25" s="81">
        <v>0</v>
      </c>
      <c r="I25" s="44"/>
      <c r="J25" s="19">
        <f>L25+M25</f>
        <v>0</v>
      </c>
      <c r="K25" s="42"/>
      <c r="L25" s="19">
        <f>VLOOKUP($E25,TS4L6_20X100,10,FALSE)*H25</f>
        <v>0</v>
      </c>
      <c r="M25" s="19">
        <f>VLOOKUP($E25,TS4L6_20X100,11,FALSE)*H25</f>
        <v>0</v>
      </c>
      <c r="N25" s="19" t="str">
        <f>VLOOKUP($E25,TS4L6_20X100,12,FALSE)</f>
        <v>L6N119</v>
      </c>
    </row>
    <row r="26" spans="1:14" x14ac:dyDescent="0.25">
      <c r="H26" s="38"/>
      <c r="J26" s="41"/>
      <c r="K26" s="42"/>
      <c r="L26" s="54"/>
      <c r="M26" s="54"/>
      <c r="N26" s="54"/>
    </row>
    <row r="27" spans="1:14" s="2" customFormat="1" ht="15.75" customHeight="1" x14ac:dyDescent="0.2">
      <c r="A27" s="113"/>
      <c r="B27" s="113"/>
      <c r="C27" s="113"/>
      <c r="D27" s="40"/>
      <c r="E27" s="234" t="s">
        <v>746</v>
      </c>
      <c r="F27" s="305"/>
      <c r="G27" s="44"/>
      <c r="H27" s="36"/>
      <c r="I27" s="44"/>
      <c r="J27" s="41"/>
      <c r="K27" s="42"/>
      <c r="L27" s="44"/>
      <c r="M27" s="44"/>
      <c r="N27" s="44"/>
    </row>
    <row r="28" spans="1:14" s="2" customFormat="1" ht="16.5" customHeight="1" x14ac:dyDescent="0.2">
      <c r="A28" s="113"/>
      <c r="B28" s="113"/>
      <c r="C28" s="113"/>
      <c r="D28" s="40"/>
      <c r="E28" s="235" t="str">
        <f>ConfTS4L6!A185</f>
        <v>16TB Hard Drive SAS ISE 12Gbps 7.2K 512e 3.5in Hot-Plug</v>
      </c>
      <c r="F28" s="305"/>
      <c r="G28" s="234" t="str">
        <f>VLOOKUP($E28,TS4L6_20X100,13,FALSE)</f>
        <v>TS4L6-16TBSAS</v>
      </c>
      <c r="H28" s="81">
        <v>0</v>
      </c>
      <c r="I28" s="44"/>
      <c r="J28" s="19">
        <f>L28+M28</f>
        <v>0</v>
      </c>
      <c r="K28" s="42"/>
      <c r="L28" s="19">
        <f>VLOOKUP($E28,TS4L6_20X100,10,FALSE)*H28</f>
        <v>0</v>
      </c>
      <c r="M28" s="19">
        <f>VLOOKUP($E28,TS4L6_20X100,11,FALSE)*H28</f>
        <v>0</v>
      </c>
      <c r="N28" s="19" t="str">
        <f>VLOOKUP($E28,TS4L6_20X100,12,FALSE)</f>
        <v>L6N120</v>
      </c>
    </row>
    <row r="29" spans="1:14" ht="15.75" customHeight="1" x14ac:dyDescent="0.25">
      <c r="H29" s="38"/>
      <c r="I29" s="53"/>
      <c r="J29" s="41"/>
      <c r="K29" s="42"/>
      <c r="N29" s="53"/>
    </row>
    <row r="30" spans="1:14" s="2" customFormat="1" ht="15.75" customHeight="1" x14ac:dyDescent="0.2">
      <c r="A30" s="113"/>
      <c r="B30" s="113"/>
      <c r="C30" s="113"/>
      <c r="D30" s="40"/>
      <c r="E30" s="234" t="s">
        <v>747</v>
      </c>
      <c r="F30" s="305"/>
      <c r="G30" s="44"/>
      <c r="H30" s="36"/>
      <c r="I30" s="44"/>
      <c r="J30" s="41"/>
      <c r="K30" s="42"/>
      <c r="L30" s="44"/>
      <c r="M30" s="44"/>
      <c r="N30" s="44"/>
    </row>
    <row r="31" spans="1:14" s="2" customFormat="1" ht="16.5" customHeight="1" x14ac:dyDescent="0.2">
      <c r="A31" s="113"/>
      <c r="B31" s="113"/>
      <c r="C31" s="113"/>
      <c r="D31" s="40"/>
      <c r="E31" s="235" t="str">
        <f>ConfTS4L6!A186</f>
        <v>20TB HDD SAS ISE 12Gbps 7.2K 512e 3.5in Hot-Plug</v>
      </c>
      <c r="F31" s="305"/>
      <c r="G31" s="234" t="str">
        <f>VLOOKUP($E31,TS4L6_20X100,13,FALSE)</f>
        <v>TS4L6-20TBSAS</v>
      </c>
      <c r="H31" s="81">
        <v>0</v>
      </c>
      <c r="I31" s="44"/>
      <c r="J31" s="19">
        <f>L31+M31</f>
        <v>0</v>
      </c>
      <c r="K31" s="42"/>
      <c r="L31" s="19">
        <f>VLOOKUP($E31,TS4L6_20X100,10,FALSE)*H31</f>
        <v>0</v>
      </c>
      <c r="M31" s="19">
        <f>VLOOKUP($E31,TS4L6_20X100,11,FALSE)*H31</f>
        <v>0</v>
      </c>
      <c r="N31" s="19" t="str">
        <f>VLOOKUP($E31,TS4L6_20X100,12,FALSE)</f>
        <v>L6N121</v>
      </c>
    </row>
    <row r="32" spans="1:14" ht="15.75" customHeight="1" x14ac:dyDescent="0.25">
      <c r="H32" s="38"/>
      <c r="I32" s="53"/>
      <c r="J32" s="41"/>
      <c r="K32" s="42"/>
      <c r="N32" s="53"/>
    </row>
    <row r="33" spans="1:14" ht="15.75" customHeight="1" x14ac:dyDescent="0.25">
      <c r="H33" s="38"/>
      <c r="I33" s="53"/>
      <c r="J33" s="41"/>
      <c r="K33" s="42"/>
      <c r="N33" s="53"/>
    </row>
    <row r="34" spans="1:14" ht="15.75" customHeight="1" x14ac:dyDescent="0.25"/>
    <row r="35" spans="1:14" s="2" customFormat="1" ht="15.75" customHeight="1" x14ac:dyDescent="0.25">
      <c r="A35" s="128"/>
      <c r="B35" s="128"/>
      <c r="C35" s="128"/>
      <c r="D35" s="40"/>
      <c r="E35" s="82" t="s">
        <v>55</v>
      </c>
      <c r="F35" s="305"/>
      <c r="G35" s="44"/>
      <c r="H35" s="36"/>
      <c r="I35" s="44"/>
      <c r="J35" s="41"/>
      <c r="K35" s="42"/>
      <c r="L35" s="44"/>
      <c r="M35" s="44"/>
      <c r="N35" s="44"/>
    </row>
    <row r="36" spans="1:14" s="2" customFormat="1" ht="16.5" customHeight="1" x14ac:dyDescent="0.2">
      <c r="A36" s="113"/>
      <c r="B36" s="113"/>
      <c r="C36" s="113"/>
      <c r="D36" s="40"/>
      <c r="E36" s="139" t="str">
        <f>ConfTS4L6!A141</f>
        <v>Armadio Rack 42U</v>
      </c>
      <c r="F36" s="305"/>
      <c r="G36" s="51" t="str">
        <f>VLOOKUP($E36,ConfTS4L6!1:1048576,13,FALSE)</f>
        <v>TS4L6-RACK</v>
      </c>
      <c r="H36" s="81">
        <v>0</v>
      </c>
      <c r="I36" s="44"/>
      <c r="J36" s="19">
        <f>L36</f>
        <v>0</v>
      </c>
      <c r="K36" s="42"/>
      <c r="L36" s="19">
        <f>VLOOKUP($E36,ConfTS4L6!1:1048576,10,FALSE)*H36</f>
        <v>0</v>
      </c>
      <c r="M36" s="19">
        <f>VLOOKUP($E36,ConfTS4L6!1:1048576,11,FALSE)</f>
        <v>0</v>
      </c>
      <c r="N36" s="19" t="str">
        <f>VLOOKUP($E36,ConfTS4L6!1:1048576,12,FALSE)</f>
        <v>L6N31</v>
      </c>
    </row>
    <row r="37" spans="1:14" ht="15.75" customHeight="1" x14ac:dyDescent="0.25">
      <c r="H37" s="38"/>
      <c r="J37" s="41"/>
      <c r="K37" s="42"/>
      <c r="L37" s="54"/>
      <c r="M37" s="54"/>
      <c r="N37" s="54"/>
    </row>
    <row r="38" spans="1:14" s="2" customFormat="1" ht="16.5" customHeight="1" x14ac:dyDescent="0.2">
      <c r="A38" s="113"/>
      <c r="B38" s="113"/>
      <c r="C38" s="113"/>
      <c r="D38" s="40"/>
      <c r="E38" s="82" t="s">
        <v>56</v>
      </c>
      <c r="F38" s="328"/>
      <c r="G38" s="44"/>
      <c r="H38" s="36"/>
      <c r="I38" s="45"/>
      <c r="J38" s="41"/>
      <c r="K38" s="42"/>
      <c r="L38" s="44"/>
      <c r="M38" s="44"/>
      <c r="N38" s="44"/>
    </row>
    <row r="39" spans="1:14" s="2" customFormat="1" ht="15.75" customHeight="1" x14ac:dyDescent="0.2">
      <c r="A39" s="113"/>
      <c r="B39" s="113"/>
      <c r="C39" s="113"/>
      <c r="D39" s="40"/>
      <c r="E39" s="139" t="str">
        <f>ConfTS4L6!A136</f>
        <v>Dispositivo UPS di tipo On-line doppia conversione, strutturato per il montaggio a rack da 19”</v>
      </c>
      <c r="F39" s="328"/>
      <c r="G39" s="51" t="str">
        <f>VLOOKUP($E39,ConfTS4L6!1:1048576,13,FALSE)</f>
        <v>TS4L6-UPS</v>
      </c>
      <c r="H39" s="81">
        <v>0</v>
      </c>
      <c r="I39" s="44"/>
      <c r="J39" s="19">
        <f>L39</f>
        <v>0</v>
      </c>
      <c r="K39" s="42"/>
      <c r="L39" s="19">
        <f>VLOOKUP($E39,ConfTS4L6!1:1048576,10,FALSE)*H39</f>
        <v>0</v>
      </c>
      <c r="M39" s="19">
        <f>VLOOKUP($E39,ConfTS4L6!1:1048576,11,FALSE)*I39</f>
        <v>0</v>
      </c>
      <c r="N39" s="19" t="str">
        <f>VLOOKUP($E39,ConfTS4L6!1:1048576,12,FALSE)</f>
        <v>L6N19</v>
      </c>
    </row>
    <row r="40" spans="1:14" ht="15.75" customHeight="1" x14ac:dyDescent="0.25">
      <c r="H40" s="38"/>
      <c r="J40" s="41"/>
      <c r="K40" s="42"/>
      <c r="L40" s="54"/>
      <c r="M40" s="54"/>
      <c r="N40" s="54"/>
    </row>
    <row r="41" spans="1:14" s="2" customFormat="1" ht="15.75" customHeight="1" x14ac:dyDescent="0.2">
      <c r="A41" s="113"/>
      <c r="B41" s="113"/>
      <c r="C41" s="113"/>
      <c r="D41" s="40"/>
      <c r="E41" s="82" t="s">
        <v>57</v>
      </c>
      <c r="F41" s="305"/>
      <c r="G41" s="44"/>
      <c r="H41" s="36"/>
      <c r="I41" s="44"/>
      <c r="J41" s="41"/>
      <c r="K41" s="42"/>
      <c r="M41" s="44"/>
      <c r="N41" s="44"/>
    </row>
    <row r="42" spans="1:14" s="2" customFormat="1" ht="16.5" customHeight="1" x14ac:dyDescent="0.2">
      <c r="A42" s="113"/>
      <c r="B42" s="113"/>
      <c r="C42" s="113"/>
      <c r="D42" s="40"/>
      <c r="E42" s="139" t="str">
        <f>ConfTS4L6!A137</f>
        <v>Unità KVM - monitor 17", cavo combi PS/2&amp;USB da 1,8mt, tastiera italiana, touch pad</v>
      </c>
      <c r="F42" s="305"/>
      <c r="G42" s="51" t="str">
        <f>VLOOKUP($E42,ConfTS4L6!1:1048576,13,FALSE)</f>
        <v>TS4L6-GUI</v>
      </c>
      <c r="H42" s="81">
        <v>0</v>
      </c>
      <c r="I42" s="44"/>
      <c r="J42" s="19">
        <f>L42</f>
        <v>0</v>
      </c>
      <c r="K42" s="42"/>
      <c r="L42" s="19">
        <f>VLOOKUP($E42,ConfTS4L6!1:1048576,10,FALSE)*H42</f>
        <v>0</v>
      </c>
      <c r="M42" s="19">
        <f>VLOOKUP($E42,ConfTS4L6!1:1048576,11,FALSE)*H42</f>
        <v>0</v>
      </c>
      <c r="N42" s="19" t="str">
        <f>VLOOKUP($E42,ConfTS4L6!1:1048576,12,FALSE)</f>
        <v>L6N20</v>
      </c>
    </row>
    <row r="43" spans="1:14" ht="15.75" customHeight="1" x14ac:dyDescent="0.25">
      <c r="H43" s="38"/>
      <c r="J43" s="41"/>
      <c r="K43" s="42"/>
      <c r="L43" s="54"/>
      <c r="M43" s="54"/>
      <c r="N43" s="54"/>
    </row>
    <row r="44" spans="1:14" s="2" customFormat="1" ht="15.75" customHeight="1" x14ac:dyDescent="0.2">
      <c r="A44" s="113"/>
      <c r="B44" s="113"/>
      <c r="C44" s="113"/>
      <c r="D44" s="40"/>
      <c r="E44" s="82" t="s">
        <v>58</v>
      </c>
      <c r="F44" s="305"/>
      <c r="G44" s="44"/>
      <c r="H44" s="36"/>
      <c r="I44" s="44"/>
      <c r="J44" s="41"/>
      <c r="K44" s="42"/>
      <c r="L44" s="44"/>
      <c r="M44" s="44"/>
      <c r="N44" s="44"/>
    </row>
    <row r="45" spans="1:14" s="2" customFormat="1" ht="16.5" customHeight="1" x14ac:dyDescent="0.2">
      <c r="A45" s="113"/>
      <c r="B45" s="113"/>
      <c r="C45" s="113"/>
      <c r="D45" s="40"/>
      <c r="E45" s="139" t="str">
        <f>ConfTS4L6!A138</f>
        <v>KVM Switch IP per GUI 16P</v>
      </c>
      <c r="F45" s="305"/>
      <c r="G45" s="51" t="str">
        <f>VLOOKUP($E45,ConfTS4L6!1:1048576,13,FALSE)</f>
        <v>TS4L6-KVM</v>
      </c>
      <c r="H45" s="81">
        <v>0</v>
      </c>
      <c r="I45" s="44"/>
      <c r="J45" s="19">
        <f>L45</f>
        <v>0</v>
      </c>
      <c r="K45" s="42"/>
      <c r="L45" s="19">
        <f>VLOOKUP($E45,ConfTS4L6!1:1048576,10,FALSE)*H45</f>
        <v>0</v>
      </c>
      <c r="M45" s="19">
        <f>VLOOKUP($E45,ConfTS4L6!1:1048576,11,FALSE)*H45</f>
        <v>0</v>
      </c>
      <c r="N45" s="19" t="str">
        <f>VLOOKUP($E45,ConfTS4L6!1:1048576,12,FALSE)</f>
        <v>L6N21</v>
      </c>
    </row>
    <row r="46" spans="1:14" ht="15.75" customHeight="1" x14ac:dyDescent="0.25">
      <c r="H46" s="38"/>
      <c r="I46" s="53"/>
      <c r="J46" s="41"/>
      <c r="K46" s="42"/>
      <c r="N46" s="53"/>
    </row>
    <row r="47" spans="1:14" ht="15.75" customHeight="1" x14ac:dyDescent="0.25"/>
    <row r="48" spans="1:14" ht="0" hidden="1" customHeight="1" x14ac:dyDescent="0.25"/>
    <row r="49" spans="5:5" ht="15.75" customHeight="1" x14ac:dyDescent="0.25">
      <c r="E49" s="53"/>
    </row>
    <row r="50" spans="5:5" ht="15.75" customHeight="1" x14ac:dyDescent="0.25"/>
    <row r="51" spans="5:5" ht="15.75" customHeight="1" x14ac:dyDescent="0.25"/>
    <row r="52" spans="5:5" ht="15.75" customHeight="1" x14ac:dyDescent="0.25"/>
    <row r="53" spans="5:5" ht="0" hidden="1" customHeight="1" x14ac:dyDescent="0.25"/>
    <row r="54" spans="5:5" ht="0" hidden="1" customHeight="1" x14ac:dyDescent="0.25"/>
    <row r="55" spans="5:5" ht="0" hidden="1" customHeight="1" x14ac:dyDescent="0.25"/>
    <row r="56" spans="5:5" ht="0" hidden="1" customHeight="1" x14ac:dyDescent="0.25"/>
    <row r="57" spans="5:5" ht="0" hidden="1" customHeight="1" x14ac:dyDescent="0.25"/>
  </sheetData>
  <sheetProtection algorithmName="SHA-512" hashValue="/2hWu0JnbnjQ9iiOX6dYym3NbMLu/w7hEQXtMIrmSvXPoTpY6xRjj1zosBbudvd+rKM8PT+0ouAQQBGd7Xrkgg==" saltValue="sfJVjes0TuYFqgjcLIdgbQ==" spinCount="100000" sheet="1" objects="1" scenarios="1"/>
  <mergeCells count="14">
    <mergeCell ref="F44:F45"/>
    <mergeCell ref="F30:F31"/>
    <mergeCell ref="F21:F22"/>
    <mergeCell ref="F24:F25"/>
    <mergeCell ref="F27:F28"/>
    <mergeCell ref="F35:F36"/>
    <mergeCell ref="F38:F39"/>
    <mergeCell ref="F41:F42"/>
    <mergeCell ref="F18:F19"/>
    <mergeCell ref="H2:J2"/>
    <mergeCell ref="F6:F7"/>
    <mergeCell ref="F9:F10"/>
    <mergeCell ref="F12:F13"/>
    <mergeCell ref="F15:F16"/>
  </mergeCells>
  <conditionalFormatting sqref="E36">
    <cfRule type="expression" dxfId="53" priority="61">
      <formula>$T36&gt;0</formula>
    </cfRule>
  </conditionalFormatting>
  <conditionalFormatting sqref="E39">
    <cfRule type="expression" dxfId="52" priority="60">
      <formula>$T39&gt;0</formula>
    </cfRule>
  </conditionalFormatting>
  <conditionalFormatting sqref="E42">
    <cfRule type="expression" dxfId="51" priority="59">
      <formula>$T42&gt;0</formula>
    </cfRule>
  </conditionalFormatting>
  <conditionalFormatting sqref="E45">
    <cfRule type="expression" dxfId="50" priority="58">
      <formula>$T45&gt;0</formula>
    </cfRule>
  </conditionalFormatting>
  <conditionalFormatting sqref="H36">
    <cfRule type="expression" dxfId="49" priority="57">
      <formula>$T36&gt;0</formula>
    </cfRule>
  </conditionalFormatting>
  <conditionalFormatting sqref="H39">
    <cfRule type="expression" dxfId="48" priority="56">
      <formula>$T39&gt;0</formula>
    </cfRule>
  </conditionalFormatting>
  <conditionalFormatting sqref="H42">
    <cfRule type="expression" dxfId="47" priority="55">
      <formula>$T42&gt;0</formula>
    </cfRule>
  </conditionalFormatting>
  <conditionalFormatting sqref="H45">
    <cfRule type="expression" dxfId="46" priority="54">
      <formula>$T45&gt;0</formula>
    </cfRule>
  </conditionalFormatting>
  <conditionalFormatting sqref="H7">
    <cfRule type="expression" dxfId="45" priority="27">
      <formula>IF($H$7&gt;0,TRUE,FALSE)</formula>
    </cfRule>
  </conditionalFormatting>
  <conditionalFormatting sqref="J7">
    <cfRule type="expression" dxfId="44" priority="26">
      <formula>IF($H$7&gt;0,TRUE,FALSE)</formula>
    </cfRule>
  </conditionalFormatting>
  <conditionalFormatting sqref="J10">
    <cfRule type="expression" dxfId="43" priority="23">
      <formula>IF($H$10&gt;0,TRUE,FALSE)</formula>
    </cfRule>
  </conditionalFormatting>
  <conditionalFormatting sqref="H13">
    <cfRule type="expression" dxfId="42" priority="21">
      <formula>IF($H$13&gt;0,TRUE,FALSE)</formula>
    </cfRule>
  </conditionalFormatting>
  <conditionalFormatting sqref="J13">
    <cfRule type="expression" dxfId="41" priority="20">
      <formula>IF($H$13&gt;0,TRUE,FALSE)</formula>
    </cfRule>
  </conditionalFormatting>
  <conditionalFormatting sqref="H16">
    <cfRule type="expression" dxfId="40" priority="18">
      <formula>IF($H$16&gt;0,TRUE,FALSE)</formula>
    </cfRule>
  </conditionalFormatting>
  <conditionalFormatting sqref="J16">
    <cfRule type="expression" dxfId="39" priority="17">
      <formula>IF($H$16&gt;0,TRUE,FALSE)</formula>
    </cfRule>
  </conditionalFormatting>
  <conditionalFormatting sqref="H19">
    <cfRule type="expression" dxfId="38" priority="15">
      <formula>IF($H$19&gt;0,TRUE,FALSE)</formula>
    </cfRule>
  </conditionalFormatting>
  <conditionalFormatting sqref="J19">
    <cfRule type="expression" dxfId="37" priority="14">
      <formula>IF($H$19&gt;0,TRUE,FALSE)</formula>
    </cfRule>
  </conditionalFormatting>
  <conditionalFormatting sqref="H22">
    <cfRule type="expression" dxfId="36" priority="12">
      <formula>IF($H$22&gt;0,TRUE,FALSE)</formula>
    </cfRule>
  </conditionalFormatting>
  <conditionalFormatting sqref="J22">
    <cfRule type="expression" dxfId="35" priority="11">
      <formula>IF($H$22&gt;0,TRUE,FALSE)</formula>
    </cfRule>
  </conditionalFormatting>
  <conditionalFormatting sqref="H25">
    <cfRule type="expression" dxfId="34" priority="9">
      <formula>IF($H$25&gt;0,TRUE,FALSE)</formula>
    </cfRule>
  </conditionalFormatting>
  <conditionalFormatting sqref="J25">
    <cfRule type="expression" dxfId="33" priority="8">
      <formula>IF($H$25&gt;0,TRUE,FALSE)</formula>
    </cfRule>
  </conditionalFormatting>
  <conditionalFormatting sqref="H28">
    <cfRule type="expression" dxfId="32" priority="6">
      <formula>IF($H$28&gt;0,TRUE,FALSE)</formula>
    </cfRule>
  </conditionalFormatting>
  <conditionalFormatting sqref="J28">
    <cfRule type="expression" dxfId="31" priority="5">
      <formula>IF($H$28&gt;0,TRUE,FALSE)</formula>
    </cfRule>
  </conditionalFormatting>
  <conditionalFormatting sqref="H31">
    <cfRule type="expression" dxfId="30" priority="3">
      <formula>IF($H$31&gt;0,TRUE,FALSE)</formula>
    </cfRule>
  </conditionalFormatting>
  <conditionalFormatting sqref="J31">
    <cfRule type="expression" dxfId="29" priority="2">
      <formula>IF($H$31&gt;0,TRUE,FALSE)</formula>
    </cfRule>
  </conditionalFormatting>
  <conditionalFormatting sqref="H10">
    <cfRule type="expression" dxfId="28" priority="1">
      <formula>IF($H$10&gt;0,TRUE,FALSE)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E16-23CC-4C67-91E8-0DC8D4FA1E98}">
  <sheetPr codeName="Foglio6" filterMode="1">
    <tabColor rgb="FF00B050"/>
    <pageSetUpPr fitToPage="1"/>
  </sheetPr>
  <dimension ref="A1:Y144"/>
  <sheetViews>
    <sheetView zoomScaleNormal="100" workbookViewId="0">
      <selection activeCell="Q134" sqref="Q134"/>
    </sheetView>
  </sheetViews>
  <sheetFormatPr defaultColWidth="0" defaultRowHeight="15" zeroHeight="1" x14ac:dyDescent="0.25"/>
  <cols>
    <col min="1" max="2" width="9.140625" customWidth="1"/>
    <col min="3" max="3" width="21.28515625" customWidth="1"/>
    <col min="4" max="4" width="3" customWidth="1"/>
    <col min="5" max="5" width="2.42578125" customWidth="1"/>
    <col min="6" max="6" width="33.5703125" customWidth="1"/>
    <col min="7" max="7" width="26.28515625" customWidth="1"/>
    <col min="8" max="8" width="49.140625" customWidth="1"/>
    <col min="9" max="9" width="12" customWidth="1"/>
    <col min="10" max="10" width="14.85546875" customWidth="1"/>
    <col min="11" max="11" width="20.42578125" customWidth="1"/>
    <col min="12" max="12" width="2.5703125" customWidth="1"/>
    <col min="13" max="13" width="5.7109375" customWidth="1"/>
    <col min="14" max="16" width="9.140625" hidden="1"/>
    <col min="17" max="17" width="23.5703125" hidden="1"/>
    <col min="18" max="18" width="9.7109375" hidden="1"/>
    <col min="19" max="21" width="9.140625" hidden="1"/>
    <col min="22" max="22" width="10.140625" hidden="1"/>
    <col min="23" max="25" width="9.140625" hidden="1"/>
  </cols>
  <sheetData>
    <row r="1" spans="1:25" ht="15.75" thickBot="1" x14ac:dyDescent="0.3">
      <c r="A1" s="143"/>
      <c r="B1" s="143"/>
      <c r="C1" s="143"/>
      <c r="D1" s="11"/>
      <c r="E1" s="3"/>
      <c r="F1" s="281"/>
      <c r="G1" s="281"/>
      <c r="H1" s="281"/>
      <c r="I1" s="144"/>
      <c r="J1" s="144"/>
      <c r="K1" s="144"/>
      <c r="L1" s="10"/>
      <c r="M1" s="11"/>
      <c r="O1" s="14"/>
      <c r="P1" s="145"/>
      <c r="Q1" s="35"/>
      <c r="R1" s="38"/>
      <c r="S1" s="35"/>
      <c r="T1" s="35"/>
      <c r="U1" s="35"/>
      <c r="Y1" s="147"/>
    </row>
    <row r="2" spans="1:25" ht="80.25" customHeight="1" thickTop="1" thickBot="1" x14ac:dyDescent="0.3">
      <c r="A2" s="143"/>
      <c r="B2" s="143"/>
      <c r="C2" s="143"/>
      <c r="D2" s="11"/>
      <c r="E2" s="5"/>
      <c r="F2" s="329" t="s">
        <v>0</v>
      </c>
      <c r="G2" s="330"/>
      <c r="H2" s="331"/>
      <c r="I2" s="332" t="str">
        <f>IF(Q3&gt;0,"Compilare i Dati Necessari all'Ordine per Stampare in PDF o Controllare Configurazioni","Dati Completi")</f>
        <v>Compilare i Dati Necessari all'Ordine per Stampare in PDF o Controllare Configurazioni</v>
      </c>
      <c r="J2" s="333"/>
      <c r="K2" s="333"/>
      <c r="L2" s="12"/>
      <c r="M2" s="11"/>
      <c r="O2" s="14"/>
      <c r="P2" s="145"/>
      <c r="Q2" s="35"/>
      <c r="R2" s="38"/>
      <c r="S2" s="35"/>
      <c r="T2" s="35"/>
      <c r="U2" s="35"/>
      <c r="Y2" s="147" t="s">
        <v>59</v>
      </c>
    </row>
    <row r="3" spans="1:25" ht="16.5" thickBot="1" x14ac:dyDescent="0.3">
      <c r="A3" s="143"/>
      <c r="B3" s="143"/>
      <c r="C3" s="143"/>
      <c r="D3" s="11"/>
      <c r="E3" s="5"/>
      <c r="F3" s="338" t="s">
        <v>662</v>
      </c>
      <c r="G3" s="339"/>
      <c r="H3" s="340"/>
      <c r="I3" s="334"/>
      <c r="J3" s="335"/>
      <c r="K3" s="335"/>
      <c r="L3" s="12"/>
      <c r="M3" s="11"/>
      <c r="O3" s="14"/>
      <c r="P3" s="29"/>
      <c r="Q3">
        <f>P8+U8</f>
        <v>9</v>
      </c>
      <c r="R3" s="25">
        <f>IF(Lotto6_R940_1!L8&gt;0,1,0)</f>
        <v>0</v>
      </c>
      <c r="S3" s="25">
        <f>IF(Lotto6_R940_2!L8&gt;0,1,0)</f>
        <v>0</v>
      </c>
      <c r="T3" s="25">
        <f>IF(Lotto6_R940_3!L8&gt;0,1,0)</f>
        <v>0</v>
      </c>
      <c r="U3" s="25"/>
      <c r="V3" s="25">
        <f>SUM(R3:T3)</f>
        <v>0</v>
      </c>
      <c r="Y3" s="147" t="s">
        <v>59</v>
      </c>
    </row>
    <row r="4" spans="1:25" ht="24" thickBot="1" x14ac:dyDescent="0.3">
      <c r="A4" s="143"/>
      <c r="B4" s="143"/>
      <c r="C4" s="143"/>
      <c r="D4" s="11"/>
      <c r="E4" s="146"/>
      <c r="F4" s="341"/>
      <c r="G4" s="342"/>
      <c r="H4" s="343"/>
      <c r="I4" s="336"/>
      <c r="J4" s="337"/>
      <c r="K4" s="337"/>
      <c r="L4" s="12"/>
      <c r="M4" s="11"/>
      <c r="O4" s="14"/>
      <c r="P4" s="29"/>
      <c r="R4" s="25"/>
      <c r="Y4" s="147" t="s">
        <v>59</v>
      </c>
    </row>
    <row r="5" spans="1:25" ht="19.5" thickBot="1" x14ac:dyDescent="0.3">
      <c r="A5" s="143"/>
      <c r="B5" s="143"/>
      <c r="C5" s="143"/>
      <c r="D5" s="11"/>
      <c r="E5" s="5"/>
      <c r="F5" s="344" t="s">
        <v>663</v>
      </c>
      <c r="G5" s="345"/>
      <c r="H5" s="346"/>
      <c r="I5" s="347" t="s">
        <v>667</v>
      </c>
      <c r="J5" s="348"/>
      <c r="K5" s="349"/>
      <c r="L5" s="12"/>
      <c r="M5" s="11"/>
      <c r="O5" s="14"/>
      <c r="P5" s="217" t="s">
        <v>500</v>
      </c>
      <c r="Q5" s="217" t="s">
        <v>501</v>
      </c>
      <c r="R5" s="217" t="s">
        <v>502</v>
      </c>
      <c r="S5" s="217" t="s">
        <v>503</v>
      </c>
      <c r="T5" s="217" t="s">
        <v>504</v>
      </c>
      <c r="U5" s="217" t="s">
        <v>505</v>
      </c>
      <c r="V5" s="217" t="s">
        <v>506</v>
      </c>
      <c r="W5" s="217" t="s">
        <v>504</v>
      </c>
      <c r="X5" s="217" t="s">
        <v>507</v>
      </c>
      <c r="Y5" s="147" t="s">
        <v>59</v>
      </c>
    </row>
    <row r="6" spans="1:25" ht="19.5" thickBot="1" x14ac:dyDescent="0.3">
      <c r="A6" s="143"/>
      <c r="B6" s="143"/>
      <c r="C6" s="143"/>
      <c r="D6" s="11"/>
      <c r="E6" s="5"/>
      <c r="F6" s="351"/>
      <c r="G6" s="352"/>
      <c r="H6" s="353"/>
      <c r="I6" s="354"/>
      <c r="J6" s="355"/>
      <c r="K6" s="350"/>
      <c r="L6" s="12"/>
      <c r="M6" s="11"/>
      <c r="O6" s="14"/>
      <c r="P6" s="32">
        <f>IF(F4&gt;0,0,1)</f>
        <v>1</v>
      </c>
      <c r="Q6" s="32">
        <f>IF(F6&gt;0,0,1)</f>
        <v>1</v>
      </c>
      <c r="R6" s="32">
        <f>IF(I6&gt;0,0,1)</f>
        <v>1</v>
      </c>
      <c r="S6" s="32">
        <f>IF(F8&gt;0,0,1)</f>
        <v>1</v>
      </c>
      <c r="T6" s="32">
        <f>IF(H8&gt;0,0,1)</f>
        <v>1</v>
      </c>
      <c r="U6" s="32">
        <f>IF(K8&gt;0,0,1)</f>
        <v>1</v>
      </c>
      <c r="V6" s="32">
        <f>IF(F10&gt;0,0,1)</f>
        <v>1</v>
      </c>
      <c r="W6" s="32">
        <f>IF(H10&gt;0,0,1)</f>
        <v>1</v>
      </c>
      <c r="X6" s="32">
        <f>IF(K10&gt;0,0,1)</f>
        <v>1</v>
      </c>
      <c r="Y6" s="147" t="s">
        <v>59</v>
      </c>
    </row>
    <row r="7" spans="1:25" ht="16.5" thickBot="1" x14ac:dyDescent="0.3">
      <c r="A7" s="143"/>
      <c r="B7" s="143"/>
      <c r="C7" s="143"/>
      <c r="D7" s="11"/>
      <c r="E7" s="5"/>
      <c r="F7" s="338" t="s">
        <v>664</v>
      </c>
      <c r="G7" s="340"/>
      <c r="H7" s="338" t="s">
        <v>665</v>
      </c>
      <c r="I7" s="339"/>
      <c r="J7" s="340"/>
      <c r="K7" s="218" t="s">
        <v>666</v>
      </c>
      <c r="L7" s="12"/>
      <c r="M7" s="11"/>
      <c r="O7" s="14"/>
      <c r="P7" s="29"/>
      <c r="R7" s="25"/>
      <c r="Y7" s="147" t="s">
        <v>59</v>
      </c>
    </row>
    <row r="8" spans="1:25" ht="19.5" thickBot="1" x14ac:dyDescent="0.3">
      <c r="A8" s="143"/>
      <c r="B8" s="143"/>
      <c r="C8" s="143"/>
      <c r="D8" s="11"/>
      <c r="E8" s="5"/>
      <c r="F8" s="357"/>
      <c r="G8" s="358"/>
      <c r="H8" s="359"/>
      <c r="I8" s="360"/>
      <c r="J8" s="361"/>
      <c r="K8" s="238"/>
      <c r="L8" s="12"/>
      <c r="M8" s="11"/>
      <c r="O8" s="14"/>
      <c r="P8" s="29">
        <f>SUM(P6:X6)</f>
        <v>9</v>
      </c>
      <c r="R8" s="25">
        <f>IF(F11&lt;&gt;"",1,0)</f>
        <v>0</v>
      </c>
      <c r="S8">
        <f>IF(H11&lt;&gt;"",1,0)</f>
        <v>0</v>
      </c>
      <c r="T8">
        <f>IF(J11&lt;&gt;"",1,0)</f>
        <v>0</v>
      </c>
      <c r="U8">
        <f>SUM(R8:T8)</f>
        <v>0</v>
      </c>
      <c r="Y8" s="147" t="s">
        <v>59</v>
      </c>
    </row>
    <row r="9" spans="1:25" ht="16.5" thickBot="1" x14ac:dyDescent="0.3">
      <c r="A9" s="143"/>
      <c r="B9" s="143"/>
      <c r="C9" s="143"/>
      <c r="D9" s="11"/>
      <c r="E9" s="5"/>
      <c r="F9" s="362" t="s">
        <v>668</v>
      </c>
      <c r="G9" s="348"/>
      <c r="H9" s="362" t="s">
        <v>665</v>
      </c>
      <c r="I9" s="363"/>
      <c r="J9" s="348"/>
      <c r="K9" s="219" t="s">
        <v>666</v>
      </c>
      <c r="L9" s="12"/>
      <c r="M9" s="11"/>
      <c r="O9" s="14"/>
      <c r="P9" s="29"/>
      <c r="R9" s="25"/>
      <c r="Y9" s="147" t="s">
        <v>59</v>
      </c>
    </row>
    <row r="10" spans="1:25" ht="19.5" thickBot="1" x14ac:dyDescent="0.3">
      <c r="A10" s="143"/>
      <c r="B10" s="143"/>
      <c r="C10" s="143"/>
      <c r="D10" s="11"/>
      <c r="E10" s="5"/>
      <c r="F10" s="364"/>
      <c r="G10" s="365"/>
      <c r="H10" s="366"/>
      <c r="I10" s="352"/>
      <c r="J10" s="367"/>
      <c r="K10" s="239"/>
      <c r="L10" s="12"/>
      <c r="M10" s="11"/>
      <c r="O10" s="14"/>
      <c r="P10" s="29"/>
      <c r="R10" s="25"/>
      <c r="Y10" s="147" t="s">
        <v>59</v>
      </c>
    </row>
    <row r="11" spans="1:25" ht="24" thickBot="1" x14ac:dyDescent="0.3">
      <c r="A11" s="143"/>
      <c r="B11" s="143"/>
      <c r="C11" s="143"/>
      <c r="D11" s="11"/>
      <c r="E11" s="5"/>
      <c r="F11" s="368" t="str">
        <f>IF(Lotto6_R940_1!K4&lt;&gt; "","Errore Configurazione 1","")</f>
        <v/>
      </c>
      <c r="G11" s="368"/>
      <c r="H11" s="368" t="str">
        <f>IF(Lotto6_R940_2!K4&lt;&gt; "","Errore Configurazione 2","")</f>
        <v/>
      </c>
      <c r="I11" s="368"/>
      <c r="J11" s="368" t="str">
        <f>IF(Lotto6_R940_3!K4&lt;&gt; "","Errore Configurazione 3","")</f>
        <v/>
      </c>
      <c r="K11" s="368"/>
      <c r="L11" s="12"/>
      <c r="M11" s="11"/>
      <c r="O11" s="14"/>
      <c r="P11" s="29"/>
      <c r="R11" s="25"/>
      <c r="Y11" s="147" t="s">
        <v>59</v>
      </c>
    </row>
    <row r="12" spans="1:25" ht="23.25" thickBot="1" x14ac:dyDescent="0.3">
      <c r="A12" s="143"/>
      <c r="B12" s="143"/>
      <c r="C12" s="143"/>
      <c r="D12" s="11"/>
      <c r="E12" s="148"/>
      <c r="F12" s="356" t="s">
        <v>60</v>
      </c>
      <c r="G12" s="356"/>
      <c r="H12" s="356"/>
      <c r="I12" s="356"/>
      <c r="J12" s="356"/>
      <c r="K12" s="356"/>
      <c r="L12" s="149"/>
      <c r="M12" s="11"/>
      <c r="P12" s="29"/>
      <c r="R12" s="32" t="s">
        <v>61</v>
      </c>
      <c r="S12" s="32" t="s">
        <v>62</v>
      </c>
      <c r="T12" s="32" t="s">
        <v>63</v>
      </c>
      <c r="U12" s="32" t="s">
        <v>50</v>
      </c>
      <c r="Y12" s="147" t="s">
        <v>59</v>
      </c>
    </row>
    <row r="13" spans="1:25" ht="39" customHeight="1" thickBot="1" x14ac:dyDescent="0.3">
      <c r="A13" s="143"/>
      <c r="B13" s="143"/>
      <c r="C13" s="143"/>
      <c r="D13" s="11"/>
      <c r="E13" s="163"/>
      <c r="F13" s="168" t="s">
        <v>64</v>
      </c>
      <c r="G13" s="169" t="s">
        <v>65</v>
      </c>
      <c r="H13" s="169" t="s">
        <v>659</v>
      </c>
      <c r="I13" s="169" t="s">
        <v>66</v>
      </c>
      <c r="J13" s="169" t="s">
        <v>67</v>
      </c>
      <c r="K13" s="170" t="s">
        <v>68</v>
      </c>
      <c r="L13" s="12"/>
      <c r="M13" s="11"/>
      <c r="P13" s="24" t="s">
        <v>69</v>
      </c>
      <c r="Q13" s="150" t="s">
        <v>65</v>
      </c>
      <c r="R13" s="151">
        <f>Lotto6_R940_1!L8</f>
        <v>0</v>
      </c>
      <c r="S13" s="152">
        <f>Lotto6_R940_2!L8</f>
        <v>0</v>
      </c>
      <c r="T13" s="153">
        <f>Lotto6_R940_3!L8</f>
        <v>0</v>
      </c>
      <c r="U13" s="32"/>
      <c r="Y13" s="147" t="s">
        <v>59</v>
      </c>
    </row>
    <row r="14" spans="1:25" ht="15.75" hidden="1" x14ac:dyDescent="0.25">
      <c r="A14" s="154"/>
      <c r="B14" s="154"/>
      <c r="C14" s="154"/>
      <c r="D14" s="35"/>
      <c r="E14" s="156"/>
      <c r="F14" s="265" t="str">
        <f t="shared" ref="F14:F53" si="0">IF(I14="","",VLOOKUP(P14,Tabella_Prezzi,10,FALSE))</f>
        <v/>
      </c>
      <c r="G14" s="266" t="str">
        <f t="shared" ref="G14:G16" si="1">IF(I14="","",VLOOKUP(P14,Tabella_Prezzi,6,FALSE))</f>
        <v/>
      </c>
      <c r="H14" s="269" t="str">
        <f t="shared" ref="H14:H53" si="2">IF(I14="","",VLOOKUP(P14,Tabella_Prezzi,8,FALSE))</f>
        <v/>
      </c>
      <c r="I14" s="266" t="str">
        <f>IF(U14&gt;0,U14,"")</f>
        <v/>
      </c>
      <c r="J14" s="267" t="str">
        <f t="shared" ref="J14:J53" si="3">IF(I14="","",VLOOKUP(P14,Tabella_Prezzi,4,FALSE))</f>
        <v/>
      </c>
      <c r="K14" s="268" t="str">
        <f>IF(F14="","",J14*I14)</f>
        <v/>
      </c>
      <c r="L14" s="155"/>
      <c r="M14" s="35"/>
      <c r="P14" s="80" t="s">
        <v>70</v>
      </c>
      <c r="Q14" s="80" t="s">
        <v>132</v>
      </c>
      <c r="R14" s="151" cm="1">
        <f t="array" ref="R14">COUNTIF(TS4L6_1,P14)*$R$13</f>
        <v>0</v>
      </c>
      <c r="S14" s="152">
        <f>COUNTIF(TS4L6_2,P14)*$S$13</f>
        <v>0</v>
      </c>
      <c r="T14" s="153">
        <f>COUNTIF(TS4L6_3,P14)*$T$13</f>
        <v>0</v>
      </c>
      <c r="U14" s="32">
        <f t="shared" ref="U14:U39" si="4">SUM(R14:T14)</f>
        <v>0</v>
      </c>
      <c r="Y14" s="74" t="str">
        <f>IF(I14&lt;&gt;"","SI","NO")</f>
        <v>NO</v>
      </c>
    </row>
    <row r="15" spans="1:25" ht="15.75" hidden="1" x14ac:dyDescent="0.25">
      <c r="A15" s="154"/>
      <c r="B15" s="154"/>
      <c r="C15" s="154"/>
      <c r="D15" s="35"/>
      <c r="E15" s="156"/>
      <c r="F15" s="270" t="str">
        <f t="shared" si="0"/>
        <v/>
      </c>
      <c r="G15" s="271" t="str">
        <f t="shared" si="1"/>
        <v/>
      </c>
      <c r="H15" s="274" t="str">
        <f t="shared" si="2"/>
        <v/>
      </c>
      <c r="I15" s="271" t="str">
        <f t="shared" ref="I15:I53" si="5">IF(U15&gt;0,U15,"")</f>
        <v/>
      </c>
      <c r="J15" s="272" t="str">
        <f t="shared" si="3"/>
        <v/>
      </c>
      <c r="K15" s="273" t="str">
        <f t="shared" ref="K15:K53" si="6">IF(F15="","",J15*I15)</f>
        <v/>
      </c>
      <c r="L15" s="155"/>
      <c r="M15" s="35"/>
      <c r="P15" s="80" t="s">
        <v>71</v>
      </c>
      <c r="Q15" s="80" t="s">
        <v>134</v>
      </c>
      <c r="R15" s="151" cm="1">
        <f t="array" ref="R15">COUNTIF(TS4L6_1,P15)*$R$13</f>
        <v>0</v>
      </c>
      <c r="S15" s="152">
        <f>COUNTIF(TS4L6_2,P15)*$S$13</f>
        <v>0</v>
      </c>
      <c r="T15" s="153">
        <f>COUNTIF(TS4L6_3,P15)*$T$13</f>
        <v>0</v>
      </c>
      <c r="U15" s="32">
        <f t="shared" si="4"/>
        <v>0</v>
      </c>
      <c r="Y15" s="74" t="str">
        <f t="shared" ref="Y15:Y53" si="7">IF(I15&lt;&gt;"","SI","NO")</f>
        <v>NO</v>
      </c>
    </row>
    <row r="16" spans="1:25" ht="15.75" hidden="1" x14ac:dyDescent="0.25">
      <c r="A16" s="154"/>
      <c r="B16" s="154"/>
      <c r="C16" s="154"/>
      <c r="D16" s="35"/>
      <c r="E16" s="156"/>
      <c r="F16" s="265" t="str">
        <f t="shared" si="0"/>
        <v/>
      </c>
      <c r="G16" s="266" t="str">
        <f t="shared" si="1"/>
        <v/>
      </c>
      <c r="H16" s="269" t="str">
        <f t="shared" si="2"/>
        <v/>
      </c>
      <c r="I16" s="266" t="str">
        <f t="shared" si="5"/>
        <v/>
      </c>
      <c r="J16" s="267" t="str">
        <f t="shared" si="3"/>
        <v/>
      </c>
      <c r="K16" s="268" t="str">
        <f t="shared" si="6"/>
        <v/>
      </c>
      <c r="L16" s="155"/>
      <c r="M16" s="35"/>
      <c r="P16" s="80" t="s">
        <v>550</v>
      </c>
      <c r="Q16" s="80" t="s">
        <v>551</v>
      </c>
      <c r="R16" s="151" cm="1">
        <f t="array" ref="R16">COUNTIF(TS4L6_1,P16)*$R$13</f>
        <v>0</v>
      </c>
      <c r="S16" s="152">
        <f>COUNTIF(TS4L6_2,P16)*$S$13</f>
        <v>0</v>
      </c>
      <c r="T16" s="153">
        <f>COUNTIF(TS4L6_3,P16)*$T$13</f>
        <v>0</v>
      </c>
      <c r="U16" s="32">
        <f t="shared" si="4"/>
        <v>0</v>
      </c>
      <c r="Y16" s="74" t="str">
        <f t="shared" si="7"/>
        <v>NO</v>
      </c>
    </row>
    <row r="17" spans="1:25" ht="15.75" hidden="1" x14ac:dyDescent="0.25">
      <c r="A17" s="154"/>
      <c r="B17" s="154"/>
      <c r="C17" s="154"/>
      <c r="D17" s="35"/>
      <c r="E17" s="156"/>
      <c r="F17" s="270" t="str">
        <f t="shared" si="0"/>
        <v/>
      </c>
      <c r="G17" s="271" t="str">
        <f>IF(I17="","",VLOOKUP(P17,Tabella_Prezzi,6,FALSE))</f>
        <v/>
      </c>
      <c r="H17" s="274" t="str">
        <f t="shared" si="2"/>
        <v/>
      </c>
      <c r="I17" s="271" t="str">
        <f t="shared" si="5"/>
        <v/>
      </c>
      <c r="J17" s="272" t="str">
        <f t="shared" si="3"/>
        <v/>
      </c>
      <c r="K17" s="273" t="str">
        <f t="shared" si="6"/>
        <v/>
      </c>
      <c r="L17" s="155"/>
      <c r="M17" s="35"/>
      <c r="P17" s="43" t="s">
        <v>72</v>
      </c>
      <c r="Q17" s="43" t="s">
        <v>205</v>
      </c>
      <c r="R17" s="151">
        <f>IF($R$14&gt;0,COUNTIF(TS4L6_1,P17)*$R$13,0)</f>
        <v>0</v>
      </c>
      <c r="S17" s="152">
        <f>IF($S$14&gt;0,COUNTIF(TS4L6_2,P17)*$S$13,0)</f>
        <v>0</v>
      </c>
      <c r="T17" s="153">
        <f>IF($T$14&gt;0,COUNTIF(TS4L6_3,P17)*$T$13,0)</f>
        <v>0</v>
      </c>
      <c r="U17" s="32">
        <f t="shared" si="4"/>
        <v>0</v>
      </c>
      <c r="Y17" s="74" t="str">
        <f t="shared" si="7"/>
        <v>NO</v>
      </c>
    </row>
    <row r="18" spans="1:25" ht="15.75" hidden="1" x14ac:dyDescent="0.25">
      <c r="A18" s="154"/>
      <c r="B18" s="154"/>
      <c r="C18" s="154"/>
      <c r="D18" s="35"/>
      <c r="E18" s="156"/>
      <c r="F18" s="265" t="str">
        <f t="shared" si="0"/>
        <v/>
      </c>
      <c r="G18" s="266" t="str">
        <f t="shared" ref="G18:G53" si="8">IF(I18="","",VLOOKUP(P18,Tabella_Prezzi,6,FALSE))</f>
        <v/>
      </c>
      <c r="H18" s="269" t="str">
        <f t="shared" si="2"/>
        <v/>
      </c>
      <c r="I18" s="266" t="str">
        <f t="shared" si="5"/>
        <v/>
      </c>
      <c r="J18" s="267" t="str">
        <f t="shared" si="3"/>
        <v/>
      </c>
      <c r="K18" s="268" t="str">
        <f t="shared" si="6"/>
        <v/>
      </c>
      <c r="L18" s="155"/>
      <c r="M18" s="35"/>
      <c r="P18" s="80" t="s">
        <v>73</v>
      </c>
      <c r="Q18" s="80" t="s">
        <v>12</v>
      </c>
      <c r="R18" s="151">
        <f>IF($R$14&gt;0,COUNTIF(TS4L6_1,P18)*Lotto6_R940_1!$L$25*R13,0)</f>
        <v>0</v>
      </c>
      <c r="S18" s="152">
        <f>IF($S$14&gt;0,COUNTIF(TS4L6_2,P18)*Lotto6_R940_2!$L$25*S13,0)</f>
        <v>0</v>
      </c>
      <c r="T18" s="153">
        <f>IF($T$14&gt;0,COUNTIF(TS4L6_3,P18)*Lotto6_R940_3!$L$25*T13,0)</f>
        <v>0</v>
      </c>
      <c r="U18" s="32">
        <f t="shared" si="4"/>
        <v>0</v>
      </c>
      <c r="Y18" s="74" t="str">
        <f t="shared" si="7"/>
        <v>NO</v>
      </c>
    </row>
    <row r="19" spans="1:25" ht="15.75" hidden="1" x14ac:dyDescent="0.25">
      <c r="A19" s="154"/>
      <c r="B19" s="154"/>
      <c r="C19" s="154"/>
      <c r="D19" s="35"/>
      <c r="E19" s="156"/>
      <c r="F19" s="270" t="str">
        <f t="shared" si="0"/>
        <v/>
      </c>
      <c r="G19" s="271" t="str">
        <f t="shared" si="8"/>
        <v/>
      </c>
      <c r="H19" s="274" t="str">
        <f t="shared" si="2"/>
        <v/>
      </c>
      <c r="I19" s="271" t="str">
        <f t="shared" si="5"/>
        <v/>
      </c>
      <c r="J19" s="272" t="str">
        <f t="shared" si="3"/>
        <v/>
      </c>
      <c r="K19" s="273" t="str">
        <f t="shared" si="6"/>
        <v/>
      </c>
      <c r="L19" s="155"/>
      <c r="M19" s="35"/>
      <c r="P19" s="43" t="s">
        <v>74</v>
      </c>
      <c r="Q19" s="43" t="s">
        <v>234</v>
      </c>
      <c r="R19" s="151">
        <f>IF($R$14&gt;0,COUNTIF(TS4L6_1,P19)*Lotto6_R940_1!$L$26*R13,0)</f>
        <v>0</v>
      </c>
      <c r="S19" s="152">
        <f>IF($S$14&gt;0,COUNTIF(TS4L6_2,P19)*Lotto6_R940_2!$L$26*$S$13,0)</f>
        <v>0</v>
      </c>
      <c r="T19" s="153">
        <f>IF($T$14&gt;0,COUNTIF(TS4L6_3,P19)*Lotto6_R940_3!$L$26*$T$13,0)</f>
        <v>0</v>
      </c>
      <c r="U19" s="32">
        <f t="shared" si="4"/>
        <v>0</v>
      </c>
      <c r="Y19" s="74" t="str">
        <f t="shared" si="7"/>
        <v>NO</v>
      </c>
    </row>
    <row r="20" spans="1:25" ht="15.75" hidden="1" x14ac:dyDescent="0.25">
      <c r="A20" s="154"/>
      <c r="B20" s="154"/>
      <c r="C20" s="154"/>
      <c r="D20" s="35"/>
      <c r="E20" s="156"/>
      <c r="F20" s="265" t="str">
        <f t="shared" si="0"/>
        <v/>
      </c>
      <c r="G20" s="266" t="str">
        <f t="shared" si="8"/>
        <v/>
      </c>
      <c r="H20" s="269" t="str">
        <f t="shared" si="2"/>
        <v/>
      </c>
      <c r="I20" s="266" t="str">
        <f t="shared" si="5"/>
        <v/>
      </c>
      <c r="J20" s="267" t="str">
        <f t="shared" si="3"/>
        <v/>
      </c>
      <c r="K20" s="268" t="str">
        <f t="shared" si="6"/>
        <v/>
      </c>
      <c r="L20" s="155"/>
      <c r="M20" s="35"/>
      <c r="P20" s="80" t="s">
        <v>75</v>
      </c>
      <c r="Q20" s="80" t="s">
        <v>242</v>
      </c>
      <c r="R20" s="151">
        <f t="shared" ref="R20:R31" si="9">IF($R$14&gt;0,COUNTIF(TS4L6_1,P20)*$R$13,0)</f>
        <v>0</v>
      </c>
      <c r="S20" s="152">
        <f t="shared" ref="S20:S31" si="10">IF($S$14&gt;0,COUNTIF(TS4L6_2,P20)*$S$13,0)</f>
        <v>0</v>
      </c>
      <c r="T20" s="153">
        <f t="shared" ref="T20:T31" si="11">IF($T$14&gt;0,COUNTIF(TS4L6_3,P20)*$T$13,0)</f>
        <v>0</v>
      </c>
      <c r="U20" s="32">
        <f t="shared" si="4"/>
        <v>0</v>
      </c>
      <c r="Y20" s="74" t="str">
        <f t="shared" si="7"/>
        <v>NO</v>
      </c>
    </row>
    <row r="21" spans="1:25" ht="15.75" hidden="1" x14ac:dyDescent="0.25">
      <c r="A21" s="154"/>
      <c r="B21" s="154"/>
      <c r="C21" s="154"/>
      <c r="D21" s="35"/>
      <c r="E21" s="156"/>
      <c r="F21" s="270" t="str">
        <f t="shared" si="0"/>
        <v/>
      </c>
      <c r="G21" s="271" t="str">
        <f t="shared" si="8"/>
        <v/>
      </c>
      <c r="H21" s="274" t="str">
        <f t="shared" si="2"/>
        <v/>
      </c>
      <c r="I21" s="271" t="str">
        <f t="shared" si="5"/>
        <v/>
      </c>
      <c r="J21" s="272" t="str">
        <f t="shared" si="3"/>
        <v/>
      </c>
      <c r="K21" s="273" t="str">
        <f t="shared" si="6"/>
        <v/>
      </c>
      <c r="L21" s="155"/>
      <c r="M21" s="35"/>
      <c r="P21" s="43" t="s">
        <v>76</v>
      </c>
      <c r="Q21" s="43" t="s">
        <v>250</v>
      </c>
      <c r="R21" s="151">
        <f t="shared" si="9"/>
        <v>0</v>
      </c>
      <c r="S21" s="152">
        <f t="shared" si="10"/>
        <v>0</v>
      </c>
      <c r="T21" s="153">
        <f t="shared" si="11"/>
        <v>0</v>
      </c>
      <c r="U21" s="32">
        <f t="shared" si="4"/>
        <v>0</v>
      </c>
      <c r="Y21" s="74" t="str">
        <f t="shared" si="7"/>
        <v>NO</v>
      </c>
    </row>
    <row r="22" spans="1:25" ht="15.75" hidden="1" x14ac:dyDescent="0.25">
      <c r="A22" s="154"/>
      <c r="B22" s="154"/>
      <c r="C22" s="154"/>
      <c r="D22" s="35"/>
      <c r="E22" s="156"/>
      <c r="F22" s="265" t="str">
        <f t="shared" si="0"/>
        <v/>
      </c>
      <c r="G22" s="266" t="str">
        <f t="shared" si="8"/>
        <v/>
      </c>
      <c r="H22" s="269" t="str">
        <f t="shared" si="2"/>
        <v/>
      </c>
      <c r="I22" s="266" t="str">
        <f t="shared" si="5"/>
        <v/>
      </c>
      <c r="J22" s="267" t="str">
        <f t="shared" si="3"/>
        <v/>
      </c>
      <c r="K22" s="268" t="str">
        <f t="shared" si="6"/>
        <v/>
      </c>
      <c r="L22" s="155"/>
      <c r="M22" s="35"/>
      <c r="P22" s="80" t="s">
        <v>77</v>
      </c>
      <c r="Q22" s="80" t="s">
        <v>257</v>
      </c>
      <c r="R22" s="151">
        <f t="shared" si="9"/>
        <v>0</v>
      </c>
      <c r="S22" s="152">
        <f t="shared" si="10"/>
        <v>0</v>
      </c>
      <c r="T22" s="153">
        <f t="shared" si="11"/>
        <v>0</v>
      </c>
      <c r="U22" s="32">
        <f t="shared" si="4"/>
        <v>0</v>
      </c>
      <c r="Y22" s="74" t="str">
        <f t="shared" si="7"/>
        <v>NO</v>
      </c>
    </row>
    <row r="23" spans="1:25" ht="15.75" hidden="1" x14ac:dyDescent="0.25">
      <c r="A23" s="154"/>
      <c r="B23" s="154"/>
      <c r="C23" s="154"/>
      <c r="D23" s="35"/>
      <c r="E23" s="156"/>
      <c r="F23" s="270" t="str">
        <f t="shared" si="0"/>
        <v/>
      </c>
      <c r="G23" s="271" t="str">
        <f t="shared" si="8"/>
        <v/>
      </c>
      <c r="H23" s="274" t="str">
        <f t="shared" si="2"/>
        <v/>
      </c>
      <c r="I23" s="271" t="str">
        <f t="shared" si="5"/>
        <v/>
      </c>
      <c r="J23" s="272" t="str">
        <f t="shared" si="3"/>
        <v/>
      </c>
      <c r="K23" s="273" t="str">
        <f t="shared" si="6"/>
        <v/>
      </c>
      <c r="L23" s="155"/>
      <c r="M23" s="35"/>
      <c r="P23" s="43" t="s">
        <v>78</v>
      </c>
      <c r="Q23" s="43" t="s">
        <v>175</v>
      </c>
      <c r="R23" s="151">
        <f t="shared" si="9"/>
        <v>0</v>
      </c>
      <c r="S23" s="152">
        <f t="shared" si="10"/>
        <v>0</v>
      </c>
      <c r="T23" s="153">
        <f t="shared" si="11"/>
        <v>0</v>
      </c>
      <c r="U23" s="32">
        <f t="shared" si="4"/>
        <v>0</v>
      </c>
      <c r="Y23" s="74" t="str">
        <f t="shared" si="7"/>
        <v>NO</v>
      </c>
    </row>
    <row r="24" spans="1:25" ht="15.75" hidden="1" x14ac:dyDescent="0.25">
      <c r="A24" s="154"/>
      <c r="B24" s="154"/>
      <c r="C24" s="154"/>
      <c r="D24" s="35"/>
      <c r="E24" s="156"/>
      <c r="F24" s="265" t="str">
        <f t="shared" si="0"/>
        <v/>
      </c>
      <c r="G24" s="266" t="str">
        <f t="shared" si="8"/>
        <v/>
      </c>
      <c r="H24" s="269" t="str">
        <f t="shared" si="2"/>
        <v/>
      </c>
      <c r="I24" s="266" t="str">
        <f t="shared" si="5"/>
        <v/>
      </c>
      <c r="J24" s="267" t="str">
        <f t="shared" si="3"/>
        <v/>
      </c>
      <c r="K24" s="268" t="str">
        <f t="shared" si="6"/>
        <v/>
      </c>
      <c r="L24" s="155"/>
      <c r="M24" s="35"/>
      <c r="P24" s="80" t="s">
        <v>79</v>
      </c>
      <c r="Q24" s="80" t="s">
        <v>275</v>
      </c>
      <c r="R24" s="151">
        <f t="shared" si="9"/>
        <v>0</v>
      </c>
      <c r="S24" s="152">
        <f t="shared" si="10"/>
        <v>0</v>
      </c>
      <c r="T24" s="153">
        <f t="shared" si="11"/>
        <v>0</v>
      </c>
      <c r="U24" s="32">
        <f t="shared" si="4"/>
        <v>0</v>
      </c>
      <c r="Y24" s="74" t="str">
        <f t="shared" si="7"/>
        <v>NO</v>
      </c>
    </row>
    <row r="25" spans="1:25" ht="15.75" hidden="1" x14ac:dyDescent="0.25">
      <c r="A25" s="154"/>
      <c r="B25" s="154"/>
      <c r="C25" s="154"/>
      <c r="D25" s="35"/>
      <c r="E25" s="156"/>
      <c r="F25" s="270" t="str">
        <f t="shared" si="0"/>
        <v/>
      </c>
      <c r="G25" s="271" t="str">
        <f t="shared" si="8"/>
        <v/>
      </c>
      <c r="H25" s="274" t="str">
        <f t="shared" si="2"/>
        <v/>
      </c>
      <c r="I25" s="271" t="str">
        <f t="shared" si="5"/>
        <v/>
      </c>
      <c r="J25" s="272" t="str">
        <f t="shared" si="3"/>
        <v/>
      </c>
      <c r="K25" s="273" t="str">
        <f t="shared" si="6"/>
        <v/>
      </c>
      <c r="L25" s="155"/>
      <c r="M25" s="35"/>
      <c r="P25" s="43" t="s">
        <v>80</v>
      </c>
      <c r="Q25" s="43" t="s">
        <v>178</v>
      </c>
      <c r="R25" s="151">
        <f t="shared" si="9"/>
        <v>0</v>
      </c>
      <c r="S25" s="152">
        <f t="shared" si="10"/>
        <v>0</v>
      </c>
      <c r="T25" s="153">
        <f t="shared" si="11"/>
        <v>0</v>
      </c>
      <c r="U25" s="32">
        <f t="shared" si="4"/>
        <v>0</v>
      </c>
      <c r="Y25" s="74" t="str">
        <f t="shared" si="7"/>
        <v>NO</v>
      </c>
    </row>
    <row r="26" spans="1:25" ht="15.75" hidden="1" x14ac:dyDescent="0.25">
      <c r="A26" s="154"/>
      <c r="B26" s="154"/>
      <c r="C26" s="154"/>
      <c r="D26" s="35"/>
      <c r="E26" s="156"/>
      <c r="F26" s="265" t="str">
        <f t="shared" si="0"/>
        <v/>
      </c>
      <c r="G26" s="266" t="str">
        <f t="shared" si="8"/>
        <v/>
      </c>
      <c r="H26" s="269" t="str">
        <f t="shared" si="2"/>
        <v/>
      </c>
      <c r="I26" s="266" t="str">
        <f t="shared" si="5"/>
        <v/>
      </c>
      <c r="J26" s="267" t="str">
        <f t="shared" si="3"/>
        <v/>
      </c>
      <c r="K26" s="268" t="str">
        <f t="shared" si="6"/>
        <v/>
      </c>
      <c r="L26" s="155"/>
      <c r="M26" s="35"/>
      <c r="P26" s="80" t="s">
        <v>81</v>
      </c>
      <c r="Q26" s="80" t="s">
        <v>293</v>
      </c>
      <c r="R26" s="151">
        <f t="shared" si="9"/>
        <v>0</v>
      </c>
      <c r="S26" s="152">
        <f t="shared" si="10"/>
        <v>0</v>
      </c>
      <c r="T26" s="153">
        <f t="shared" si="11"/>
        <v>0</v>
      </c>
      <c r="U26" s="32">
        <f t="shared" si="4"/>
        <v>0</v>
      </c>
      <c r="Y26" s="74" t="str">
        <f t="shared" si="7"/>
        <v>NO</v>
      </c>
    </row>
    <row r="27" spans="1:25" ht="15.75" hidden="1" x14ac:dyDescent="0.25">
      <c r="A27" s="154"/>
      <c r="B27" s="154"/>
      <c r="C27" s="154"/>
      <c r="D27" s="35"/>
      <c r="E27" s="156"/>
      <c r="F27" s="270" t="str">
        <f t="shared" si="0"/>
        <v/>
      </c>
      <c r="G27" s="271" t="str">
        <f t="shared" si="8"/>
        <v/>
      </c>
      <c r="H27" s="274" t="str">
        <f t="shared" si="2"/>
        <v/>
      </c>
      <c r="I27" s="271" t="str">
        <f t="shared" si="5"/>
        <v/>
      </c>
      <c r="J27" s="272" t="str">
        <f t="shared" si="3"/>
        <v/>
      </c>
      <c r="K27" s="273" t="str">
        <f t="shared" si="6"/>
        <v/>
      </c>
      <c r="L27" s="155"/>
      <c r="M27" s="35"/>
      <c r="P27" s="43" t="s">
        <v>82</v>
      </c>
      <c r="Q27" s="43" t="s">
        <v>180</v>
      </c>
      <c r="R27" s="151">
        <f t="shared" si="9"/>
        <v>0</v>
      </c>
      <c r="S27" s="152">
        <f t="shared" si="10"/>
        <v>0</v>
      </c>
      <c r="T27" s="153">
        <f t="shared" si="11"/>
        <v>0</v>
      </c>
      <c r="U27" s="32">
        <f t="shared" si="4"/>
        <v>0</v>
      </c>
      <c r="Y27" s="74" t="str">
        <f t="shared" si="7"/>
        <v>NO</v>
      </c>
    </row>
    <row r="28" spans="1:25" ht="15.75" hidden="1" x14ac:dyDescent="0.25">
      <c r="A28" s="154"/>
      <c r="B28" s="154"/>
      <c r="C28" s="154"/>
      <c r="D28" s="35"/>
      <c r="E28" s="156"/>
      <c r="F28" s="265" t="str">
        <f t="shared" si="0"/>
        <v/>
      </c>
      <c r="G28" s="266" t="str">
        <f t="shared" si="8"/>
        <v/>
      </c>
      <c r="H28" s="269" t="str">
        <f t="shared" si="2"/>
        <v/>
      </c>
      <c r="I28" s="266" t="str">
        <f t="shared" si="5"/>
        <v/>
      </c>
      <c r="J28" s="267" t="str">
        <f t="shared" si="3"/>
        <v/>
      </c>
      <c r="K28" s="268" t="str">
        <f t="shared" si="6"/>
        <v/>
      </c>
      <c r="L28" s="155"/>
      <c r="M28" s="35"/>
      <c r="P28" s="80" t="s">
        <v>83</v>
      </c>
      <c r="Q28" s="80" t="s">
        <v>305</v>
      </c>
      <c r="R28" s="151">
        <f t="shared" si="9"/>
        <v>0</v>
      </c>
      <c r="S28" s="152">
        <f t="shared" si="10"/>
        <v>0</v>
      </c>
      <c r="T28" s="153">
        <f t="shared" si="11"/>
        <v>0</v>
      </c>
      <c r="U28" s="32">
        <f t="shared" si="4"/>
        <v>0</v>
      </c>
      <c r="Y28" s="74" t="str">
        <f t="shared" si="7"/>
        <v>NO</v>
      </c>
    </row>
    <row r="29" spans="1:25" ht="15.75" hidden="1" x14ac:dyDescent="0.25">
      <c r="A29" s="154"/>
      <c r="B29" s="154"/>
      <c r="C29" s="154"/>
      <c r="D29" s="35"/>
      <c r="E29" s="156"/>
      <c r="F29" s="270" t="str">
        <f t="shared" si="0"/>
        <v/>
      </c>
      <c r="G29" s="271" t="str">
        <f t="shared" si="8"/>
        <v/>
      </c>
      <c r="H29" s="274" t="str">
        <f t="shared" si="2"/>
        <v/>
      </c>
      <c r="I29" s="271" t="str">
        <f t="shared" si="5"/>
        <v/>
      </c>
      <c r="J29" s="272" t="str">
        <f t="shared" si="3"/>
        <v/>
      </c>
      <c r="K29" s="273" t="str">
        <f t="shared" si="6"/>
        <v/>
      </c>
      <c r="L29" s="155"/>
      <c r="M29" s="35"/>
      <c r="P29" s="43" t="s">
        <v>84</v>
      </c>
      <c r="Q29" s="43" t="s">
        <v>183</v>
      </c>
      <c r="R29" s="151">
        <f t="shared" si="9"/>
        <v>0</v>
      </c>
      <c r="S29" s="152">
        <f t="shared" si="10"/>
        <v>0</v>
      </c>
      <c r="T29" s="153">
        <f t="shared" si="11"/>
        <v>0</v>
      </c>
      <c r="U29" s="32">
        <f t="shared" si="4"/>
        <v>0</v>
      </c>
      <c r="Y29" s="74" t="str">
        <f t="shared" si="7"/>
        <v>NO</v>
      </c>
    </row>
    <row r="30" spans="1:25" ht="15.75" hidden="1" x14ac:dyDescent="0.25">
      <c r="A30" s="154"/>
      <c r="B30" s="154"/>
      <c r="C30" s="154"/>
      <c r="D30" s="35"/>
      <c r="E30" s="156"/>
      <c r="F30" s="265" t="str">
        <f t="shared" si="0"/>
        <v/>
      </c>
      <c r="G30" s="266" t="str">
        <f t="shared" si="8"/>
        <v/>
      </c>
      <c r="H30" s="269" t="str">
        <f t="shared" si="2"/>
        <v/>
      </c>
      <c r="I30" s="266" t="str">
        <f t="shared" si="5"/>
        <v/>
      </c>
      <c r="J30" s="267" t="str">
        <f t="shared" si="3"/>
        <v/>
      </c>
      <c r="K30" s="268" t="str">
        <f t="shared" si="6"/>
        <v/>
      </c>
      <c r="L30" s="155"/>
      <c r="M30" s="35"/>
      <c r="P30" s="80" t="s">
        <v>85</v>
      </c>
      <c r="Q30" s="80" t="s">
        <v>186</v>
      </c>
      <c r="R30" s="151">
        <f t="shared" si="9"/>
        <v>0</v>
      </c>
      <c r="S30" s="152">
        <f t="shared" si="10"/>
        <v>0</v>
      </c>
      <c r="T30" s="153">
        <f t="shared" si="11"/>
        <v>0</v>
      </c>
      <c r="U30" s="32">
        <f t="shared" si="4"/>
        <v>0</v>
      </c>
      <c r="Y30" s="74" t="str">
        <f t="shared" si="7"/>
        <v>NO</v>
      </c>
    </row>
    <row r="31" spans="1:25" ht="15.75" hidden="1" x14ac:dyDescent="0.25">
      <c r="A31" s="154"/>
      <c r="B31" s="154"/>
      <c r="C31" s="154"/>
      <c r="D31" s="35"/>
      <c r="E31" s="156"/>
      <c r="F31" s="270" t="str">
        <f t="shared" si="0"/>
        <v/>
      </c>
      <c r="G31" s="271" t="str">
        <f t="shared" si="8"/>
        <v/>
      </c>
      <c r="H31" s="274" t="str">
        <f t="shared" si="2"/>
        <v/>
      </c>
      <c r="I31" s="271" t="str">
        <f t="shared" si="5"/>
        <v/>
      </c>
      <c r="J31" s="272" t="str">
        <f t="shared" si="3"/>
        <v/>
      </c>
      <c r="K31" s="273" t="str">
        <f t="shared" si="6"/>
        <v/>
      </c>
      <c r="L31" s="155"/>
      <c r="M31" s="35"/>
      <c r="P31" s="43" t="s">
        <v>86</v>
      </c>
      <c r="Q31" s="43" t="s">
        <v>186</v>
      </c>
      <c r="R31" s="151">
        <f t="shared" si="9"/>
        <v>0</v>
      </c>
      <c r="S31" s="152">
        <f t="shared" si="10"/>
        <v>0</v>
      </c>
      <c r="T31" s="153">
        <f t="shared" si="11"/>
        <v>0</v>
      </c>
      <c r="U31" s="32">
        <f t="shared" si="4"/>
        <v>0</v>
      </c>
      <c r="V31" s="60" t="s">
        <v>87</v>
      </c>
      <c r="W31" s="60" t="s">
        <v>88</v>
      </c>
      <c r="X31" s="60" t="s">
        <v>89</v>
      </c>
      <c r="Y31" s="74" t="str">
        <f t="shared" si="7"/>
        <v>NO</v>
      </c>
    </row>
    <row r="32" spans="1:25" ht="15.75" hidden="1" x14ac:dyDescent="0.25">
      <c r="A32" s="154"/>
      <c r="B32" s="154"/>
      <c r="C32" s="154"/>
      <c r="D32" s="35"/>
      <c r="E32" s="156"/>
      <c r="F32" s="265" t="str">
        <f t="shared" si="0"/>
        <v/>
      </c>
      <c r="G32" s="266" t="str">
        <f t="shared" si="8"/>
        <v/>
      </c>
      <c r="H32" s="269" t="str">
        <f t="shared" si="2"/>
        <v/>
      </c>
      <c r="I32" s="266" t="str">
        <f t="shared" si="5"/>
        <v/>
      </c>
      <c r="J32" s="267" t="str">
        <f t="shared" si="3"/>
        <v/>
      </c>
      <c r="K32" s="268" t="str">
        <f t="shared" si="6"/>
        <v/>
      </c>
      <c r="L32" s="155"/>
      <c r="M32" s="35"/>
      <c r="P32" s="80" t="s">
        <v>90</v>
      </c>
      <c r="Q32" s="80" t="s">
        <v>323</v>
      </c>
      <c r="R32" s="151">
        <f t="shared" ref="R32:R39" si="12">IF($R$14&gt;0,COUNTIF(TS4L6_1,P32)*V32*$R$13,0)</f>
        <v>0</v>
      </c>
      <c r="S32" s="152">
        <f t="shared" ref="S32:S39" si="13">IF($S$14&gt;0,COUNTIF(TS4L6_2,P32)*W32*$S$13,0)</f>
        <v>0</v>
      </c>
      <c r="T32" s="153">
        <f t="shared" ref="T32:T39" si="14">IF($T$14&gt;0,COUNTIF(TS4L6_3,P32)*X32*$T$13,0)</f>
        <v>0</v>
      </c>
      <c r="U32" s="32">
        <f t="shared" si="4"/>
        <v>0</v>
      </c>
      <c r="V32" s="151">
        <f>Lotto6_R940_1!$L$46</f>
        <v>0</v>
      </c>
      <c r="W32" s="152">
        <f>Lotto6_R940_2!$L$46</f>
        <v>0</v>
      </c>
      <c r="X32" s="153">
        <f>Lotto6_R940_3!$L$46</f>
        <v>0</v>
      </c>
      <c r="Y32" s="74" t="str">
        <f t="shared" si="7"/>
        <v>NO</v>
      </c>
    </row>
    <row r="33" spans="1:25" ht="15.75" hidden="1" x14ac:dyDescent="0.25">
      <c r="A33" s="154"/>
      <c r="B33" s="154"/>
      <c r="C33" s="154"/>
      <c r="D33" s="35"/>
      <c r="E33" s="156"/>
      <c r="F33" s="270" t="str">
        <f t="shared" si="0"/>
        <v/>
      </c>
      <c r="G33" s="271" t="str">
        <f t="shared" si="8"/>
        <v/>
      </c>
      <c r="H33" s="274" t="str">
        <f t="shared" si="2"/>
        <v/>
      </c>
      <c r="I33" s="271" t="str">
        <f t="shared" si="5"/>
        <v/>
      </c>
      <c r="J33" s="272" t="str">
        <f t="shared" si="3"/>
        <v/>
      </c>
      <c r="K33" s="273" t="str">
        <f t="shared" si="6"/>
        <v/>
      </c>
      <c r="L33" s="155"/>
      <c r="M33" s="35"/>
      <c r="P33" s="43" t="s">
        <v>91</v>
      </c>
      <c r="Q33" s="43" t="s">
        <v>332</v>
      </c>
      <c r="R33" s="151">
        <f t="shared" si="12"/>
        <v>0</v>
      </c>
      <c r="S33" s="152">
        <f t="shared" si="13"/>
        <v>0</v>
      </c>
      <c r="T33" s="153">
        <f t="shared" si="14"/>
        <v>0</v>
      </c>
      <c r="U33" s="32">
        <f t="shared" si="4"/>
        <v>0</v>
      </c>
      <c r="V33" s="151">
        <f>Lotto6_R940_1!$L$48</f>
        <v>0</v>
      </c>
      <c r="W33" s="152">
        <f>Lotto6_R940_2!$L$48</f>
        <v>0</v>
      </c>
      <c r="X33" s="153">
        <f>Lotto6_R940_3!$L$48</f>
        <v>0</v>
      </c>
      <c r="Y33" s="74" t="str">
        <f t="shared" si="7"/>
        <v>NO</v>
      </c>
    </row>
    <row r="34" spans="1:25" ht="15.75" hidden="1" x14ac:dyDescent="0.25">
      <c r="A34" s="154"/>
      <c r="B34" s="154"/>
      <c r="C34" s="154"/>
      <c r="D34" s="35"/>
      <c r="E34" s="156"/>
      <c r="F34" s="265" t="str">
        <f t="shared" si="0"/>
        <v/>
      </c>
      <c r="G34" s="266" t="str">
        <f t="shared" si="8"/>
        <v/>
      </c>
      <c r="H34" s="269" t="str">
        <f t="shared" si="2"/>
        <v/>
      </c>
      <c r="I34" s="266" t="str">
        <f t="shared" si="5"/>
        <v/>
      </c>
      <c r="J34" s="267" t="str">
        <f t="shared" si="3"/>
        <v/>
      </c>
      <c r="K34" s="268" t="str">
        <f t="shared" si="6"/>
        <v/>
      </c>
      <c r="L34" s="155"/>
      <c r="M34" s="35"/>
      <c r="P34" s="80" t="s">
        <v>92</v>
      </c>
      <c r="Q34" s="80" t="s">
        <v>340</v>
      </c>
      <c r="R34" s="151">
        <f t="shared" si="12"/>
        <v>0</v>
      </c>
      <c r="S34" s="152">
        <f t="shared" si="13"/>
        <v>0</v>
      </c>
      <c r="T34" s="153">
        <f t="shared" si="14"/>
        <v>0</v>
      </c>
      <c r="U34" s="32">
        <f t="shared" si="4"/>
        <v>0</v>
      </c>
      <c r="V34" s="151">
        <f>Lotto6_R940_1!$L$50</f>
        <v>0</v>
      </c>
      <c r="W34" s="152">
        <f>Lotto6_R940_2!$L$50</f>
        <v>0</v>
      </c>
      <c r="X34" s="153">
        <f>Lotto6_R940_3!$L$50</f>
        <v>0</v>
      </c>
      <c r="Y34" s="74" t="str">
        <f t="shared" si="7"/>
        <v>NO</v>
      </c>
    </row>
    <row r="35" spans="1:25" ht="15.75" hidden="1" x14ac:dyDescent="0.25">
      <c r="A35" s="154"/>
      <c r="B35" s="154"/>
      <c r="C35" s="154"/>
      <c r="D35" s="35"/>
      <c r="E35" s="156"/>
      <c r="F35" s="270" t="str">
        <f t="shared" si="0"/>
        <v/>
      </c>
      <c r="G35" s="271" t="str">
        <f t="shared" si="8"/>
        <v/>
      </c>
      <c r="H35" s="274" t="str">
        <f t="shared" si="2"/>
        <v/>
      </c>
      <c r="I35" s="271" t="str">
        <f t="shared" si="5"/>
        <v/>
      </c>
      <c r="J35" s="272" t="str">
        <f t="shared" si="3"/>
        <v/>
      </c>
      <c r="K35" s="273" t="str">
        <f t="shared" si="6"/>
        <v/>
      </c>
      <c r="L35" s="155"/>
      <c r="M35" s="35"/>
      <c r="P35" s="43" t="s">
        <v>93</v>
      </c>
      <c r="Q35" s="43" t="s">
        <v>348</v>
      </c>
      <c r="R35" s="151">
        <f t="shared" si="12"/>
        <v>0</v>
      </c>
      <c r="S35" s="152">
        <f t="shared" si="13"/>
        <v>0</v>
      </c>
      <c r="T35" s="153">
        <f t="shared" si="14"/>
        <v>0</v>
      </c>
      <c r="U35" s="32">
        <f t="shared" si="4"/>
        <v>0</v>
      </c>
      <c r="V35" s="151">
        <f>Lotto6_R940_1!$L$52</f>
        <v>0</v>
      </c>
      <c r="W35" s="152">
        <f>Lotto6_R940_2!$L$52</f>
        <v>0</v>
      </c>
      <c r="X35" s="153">
        <f>Lotto6_R940_3!$L$52</f>
        <v>0</v>
      </c>
      <c r="Y35" s="74" t="str">
        <f t="shared" si="7"/>
        <v>NO</v>
      </c>
    </row>
    <row r="36" spans="1:25" ht="15.75" hidden="1" x14ac:dyDescent="0.25">
      <c r="A36" s="154"/>
      <c r="B36" s="154"/>
      <c r="C36" s="154"/>
      <c r="D36" s="35"/>
      <c r="E36" s="156"/>
      <c r="F36" s="265" t="str">
        <f t="shared" si="0"/>
        <v/>
      </c>
      <c r="G36" s="266" t="str">
        <f t="shared" si="8"/>
        <v/>
      </c>
      <c r="H36" s="269" t="str">
        <f t="shared" si="2"/>
        <v/>
      </c>
      <c r="I36" s="266" t="str">
        <f t="shared" si="5"/>
        <v/>
      </c>
      <c r="J36" s="267" t="str">
        <f t="shared" si="3"/>
        <v/>
      </c>
      <c r="K36" s="268" t="str">
        <f t="shared" si="6"/>
        <v/>
      </c>
      <c r="L36" s="155"/>
      <c r="M36" s="35"/>
      <c r="P36" s="80" t="s">
        <v>94</v>
      </c>
      <c r="Q36" s="80" t="s">
        <v>357</v>
      </c>
      <c r="R36" s="151">
        <f t="shared" si="12"/>
        <v>0</v>
      </c>
      <c r="S36" s="152">
        <f t="shared" si="13"/>
        <v>0</v>
      </c>
      <c r="T36" s="153">
        <f t="shared" si="14"/>
        <v>0</v>
      </c>
      <c r="U36" s="32">
        <f t="shared" si="4"/>
        <v>0</v>
      </c>
      <c r="V36" s="151">
        <f>Lotto6_R940_1!$L$54</f>
        <v>0</v>
      </c>
      <c r="W36" s="152">
        <f>Lotto6_R940_2!$L$54</f>
        <v>0</v>
      </c>
      <c r="X36" s="153">
        <f>Lotto6_R940_3!$L$54</f>
        <v>0</v>
      </c>
      <c r="Y36" s="74" t="str">
        <f t="shared" si="7"/>
        <v>NO</v>
      </c>
    </row>
    <row r="37" spans="1:25" ht="15.75" hidden="1" x14ac:dyDescent="0.25">
      <c r="A37" s="154"/>
      <c r="B37" s="154"/>
      <c r="C37" s="154"/>
      <c r="D37" s="35"/>
      <c r="E37" s="156"/>
      <c r="F37" s="270" t="str">
        <f t="shared" si="0"/>
        <v/>
      </c>
      <c r="G37" s="271" t="str">
        <f t="shared" si="8"/>
        <v/>
      </c>
      <c r="H37" s="274" t="str">
        <f t="shared" si="2"/>
        <v/>
      </c>
      <c r="I37" s="271" t="str">
        <f t="shared" si="5"/>
        <v/>
      </c>
      <c r="J37" s="272" t="str">
        <f t="shared" si="3"/>
        <v/>
      </c>
      <c r="K37" s="273" t="str">
        <f t="shared" si="6"/>
        <v/>
      </c>
      <c r="L37" s="155"/>
      <c r="M37" s="35"/>
      <c r="P37" s="43" t="s">
        <v>95</v>
      </c>
      <c r="Q37" s="43" t="s">
        <v>366</v>
      </c>
      <c r="R37" s="151">
        <f t="shared" si="12"/>
        <v>0</v>
      </c>
      <c r="S37" s="152">
        <f t="shared" si="13"/>
        <v>0</v>
      </c>
      <c r="T37" s="153">
        <f t="shared" si="14"/>
        <v>0</v>
      </c>
      <c r="U37" s="32">
        <f t="shared" si="4"/>
        <v>0</v>
      </c>
      <c r="V37" s="151">
        <f>IF(Lotto6_R940_1!$L$56&lt;=2,0,Lotto6_R940_1!$L$56-2)</f>
        <v>0</v>
      </c>
      <c r="W37" s="152">
        <f>IF(Lotto6_R940_2!$L$56&lt;=2,0,Lotto6_R940_2!$L$56-2)</f>
        <v>0</v>
      </c>
      <c r="X37" s="153">
        <f>IF(Lotto6_R940_3!$L$56&lt;=2,0,Lotto6_R940_3!$L$56-2)</f>
        <v>0</v>
      </c>
      <c r="Y37" s="74" t="str">
        <f t="shared" si="7"/>
        <v>NO</v>
      </c>
    </row>
    <row r="38" spans="1:25" ht="15.75" hidden="1" x14ac:dyDescent="0.25">
      <c r="A38" s="154"/>
      <c r="B38" s="154"/>
      <c r="C38" s="154"/>
      <c r="D38" s="35"/>
      <c r="E38" s="156"/>
      <c r="F38" s="265" t="str">
        <f t="shared" si="0"/>
        <v/>
      </c>
      <c r="G38" s="266" t="str">
        <f t="shared" si="8"/>
        <v/>
      </c>
      <c r="H38" s="269" t="str">
        <f t="shared" si="2"/>
        <v/>
      </c>
      <c r="I38" s="266" t="str">
        <f t="shared" si="5"/>
        <v/>
      </c>
      <c r="J38" s="267" t="str">
        <f t="shared" si="3"/>
        <v/>
      </c>
      <c r="K38" s="268" t="str">
        <f t="shared" si="6"/>
        <v/>
      </c>
      <c r="L38" s="155"/>
      <c r="M38" s="35"/>
      <c r="P38" s="80" t="s">
        <v>96</v>
      </c>
      <c r="Q38" s="80" t="s">
        <v>375</v>
      </c>
      <c r="R38" s="151">
        <f t="shared" si="12"/>
        <v>0</v>
      </c>
      <c r="S38" s="152">
        <f t="shared" si="13"/>
        <v>0</v>
      </c>
      <c r="T38" s="153">
        <f t="shared" si="14"/>
        <v>0</v>
      </c>
      <c r="U38" s="32">
        <f t="shared" si="4"/>
        <v>0</v>
      </c>
      <c r="V38" s="151">
        <f>Lotto6_R940_1!$L$58</f>
        <v>0</v>
      </c>
      <c r="W38" s="152">
        <f>Lotto6_R940_2!$L$58</f>
        <v>0</v>
      </c>
      <c r="X38" s="153">
        <f>Lotto6_R940_3!$L$58</f>
        <v>0</v>
      </c>
      <c r="Y38" s="74" t="str">
        <f t="shared" si="7"/>
        <v>NO</v>
      </c>
    </row>
    <row r="39" spans="1:25" ht="15.75" hidden="1" x14ac:dyDescent="0.25">
      <c r="A39" s="154"/>
      <c r="B39" s="154"/>
      <c r="C39" s="154"/>
      <c r="D39" s="35"/>
      <c r="E39" s="156"/>
      <c r="F39" s="270" t="str">
        <f t="shared" si="0"/>
        <v/>
      </c>
      <c r="G39" s="271" t="str">
        <f t="shared" si="8"/>
        <v/>
      </c>
      <c r="H39" s="274" t="str">
        <f t="shared" si="2"/>
        <v/>
      </c>
      <c r="I39" s="271" t="str">
        <f t="shared" si="5"/>
        <v/>
      </c>
      <c r="J39" s="272" t="str">
        <f t="shared" si="3"/>
        <v/>
      </c>
      <c r="K39" s="273" t="str">
        <f t="shared" si="6"/>
        <v/>
      </c>
      <c r="L39" s="155"/>
      <c r="M39" s="35"/>
      <c r="P39" s="43" t="s">
        <v>97</v>
      </c>
      <c r="Q39" s="43" t="s">
        <v>384</v>
      </c>
      <c r="R39" s="151">
        <f t="shared" si="12"/>
        <v>0</v>
      </c>
      <c r="S39" s="152">
        <f t="shared" si="13"/>
        <v>0</v>
      </c>
      <c r="T39" s="153">
        <f t="shared" si="14"/>
        <v>0</v>
      </c>
      <c r="U39" s="32">
        <f t="shared" si="4"/>
        <v>0</v>
      </c>
      <c r="V39" s="151">
        <f>Lotto6_R940_1!$L$64</f>
        <v>0</v>
      </c>
      <c r="W39" s="152">
        <f>Lotto6_R940_2!$L$64</f>
        <v>0</v>
      </c>
      <c r="X39" s="153">
        <f>Lotto6_R940_3!$L$64</f>
        <v>0</v>
      </c>
      <c r="Y39" s="74" t="str">
        <f t="shared" si="7"/>
        <v>NO</v>
      </c>
    </row>
    <row r="40" spans="1:25" ht="15.75" hidden="1" x14ac:dyDescent="0.25">
      <c r="A40" s="154"/>
      <c r="B40" s="154"/>
      <c r="C40" s="154"/>
      <c r="D40" s="35"/>
      <c r="E40" s="156"/>
      <c r="F40" s="265" t="str">
        <f t="shared" si="0"/>
        <v/>
      </c>
      <c r="G40" s="266" t="str">
        <f t="shared" si="8"/>
        <v/>
      </c>
      <c r="H40" s="269" t="str">
        <f t="shared" si="2"/>
        <v/>
      </c>
      <c r="I40" s="266" t="str">
        <f t="shared" si="5"/>
        <v/>
      </c>
      <c r="J40" s="267" t="str">
        <f t="shared" si="3"/>
        <v/>
      </c>
      <c r="K40" s="268" t="str">
        <f t="shared" si="6"/>
        <v/>
      </c>
      <c r="L40" s="155"/>
      <c r="M40" s="35"/>
      <c r="P40" s="80" t="s">
        <v>98</v>
      </c>
      <c r="Q40" s="80" t="s">
        <v>392</v>
      </c>
      <c r="R40" s="32"/>
      <c r="S40" s="32"/>
      <c r="T40" s="32"/>
      <c r="U40" s="32">
        <f>Altre_Opzioni!H39</f>
        <v>0</v>
      </c>
      <c r="Y40" s="74" t="str">
        <f t="shared" si="7"/>
        <v>NO</v>
      </c>
    </row>
    <row r="41" spans="1:25" ht="15.75" hidden="1" x14ac:dyDescent="0.25">
      <c r="A41" s="154"/>
      <c r="B41" s="154"/>
      <c r="C41" s="154"/>
      <c r="D41" s="35"/>
      <c r="E41" s="156"/>
      <c r="F41" s="270" t="str">
        <f t="shared" si="0"/>
        <v/>
      </c>
      <c r="G41" s="271" t="str">
        <f t="shared" si="8"/>
        <v/>
      </c>
      <c r="H41" s="274" t="str">
        <f t="shared" si="2"/>
        <v/>
      </c>
      <c r="I41" s="271" t="str">
        <f t="shared" si="5"/>
        <v/>
      </c>
      <c r="J41" s="272" t="str">
        <f t="shared" si="3"/>
        <v/>
      </c>
      <c r="K41" s="273" t="str">
        <f t="shared" si="6"/>
        <v/>
      </c>
      <c r="L41" s="155"/>
      <c r="M41" s="35"/>
      <c r="P41" s="43" t="s">
        <v>99</v>
      </c>
      <c r="Q41" s="43" t="s">
        <v>398</v>
      </c>
      <c r="R41" s="32"/>
      <c r="S41" s="32"/>
      <c r="T41" s="32"/>
      <c r="U41" s="32">
        <f>Altre_Opzioni!H42</f>
        <v>0</v>
      </c>
      <c r="Y41" s="74" t="str">
        <f t="shared" si="7"/>
        <v>NO</v>
      </c>
    </row>
    <row r="42" spans="1:25" ht="15.75" hidden="1" x14ac:dyDescent="0.25">
      <c r="A42" s="154"/>
      <c r="B42" s="154"/>
      <c r="C42" s="154"/>
      <c r="D42" s="35"/>
      <c r="E42" s="156"/>
      <c r="F42" s="265" t="str">
        <f t="shared" si="0"/>
        <v/>
      </c>
      <c r="G42" s="266" t="str">
        <f t="shared" si="8"/>
        <v/>
      </c>
      <c r="H42" s="269" t="str">
        <f t="shared" si="2"/>
        <v/>
      </c>
      <c r="I42" s="266" t="str">
        <f t="shared" si="5"/>
        <v/>
      </c>
      <c r="J42" s="267" t="str">
        <f t="shared" si="3"/>
        <v/>
      </c>
      <c r="K42" s="268" t="str">
        <f t="shared" si="6"/>
        <v/>
      </c>
      <c r="L42" s="155"/>
      <c r="M42" s="35"/>
      <c r="P42" s="80" t="s">
        <v>100</v>
      </c>
      <c r="Q42" s="80" t="s">
        <v>549</v>
      </c>
      <c r="R42" s="32"/>
      <c r="S42" s="32"/>
      <c r="T42" s="32"/>
      <c r="U42" s="32">
        <f>Altre_Opzioni!H45</f>
        <v>0</v>
      </c>
      <c r="Y42" s="74" t="str">
        <f t="shared" si="7"/>
        <v>NO</v>
      </c>
    </row>
    <row r="43" spans="1:25" ht="15.75" hidden="1" x14ac:dyDescent="0.25">
      <c r="A43" s="154"/>
      <c r="B43" s="154"/>
      <c r="C43" s="154"/>
      <c r="D43" s="35"/>
      <c r="E43" s="156"/>
      <c r="F43" s="270" t="str">
        <f t="shared" si="0"/>
        <v/>
      </c>
      <c r="G43" s="271" t="str">
        <f t="shared" si="8"/>
        <v/>
      </c>
      <c r="H43" s="274" t="str">
        <f t="shared" si="2"/>
        <v/>
      </c>
      <c r="I43" s="271" t="str">
        <f t="shared" si="5"/>
        <v/>
      </c>
      <c r="J43" s="272" t="str">
        <f t="shared" si="3"/>
        <v/>
      </c>
      <c r="K43" s="273" t="str">
        <f t="shared" si="6"/>
        <v/>
      </c>
      <c r="L43" s="155"/>
      <c r="M43" s="35"/>
      <c r="P43" s="43" t="s">
        <v>101</v>
      </c>
      <c r="Q43" s="43" t="s">
        <v>411</v>
      </c>
      <c r="R43" s="151">
        <f t="shared" ref="R43:R49" si="15">IF($R$14&gt;0,COUNTIF(TS4L6_1,P43)*V43*$R$13,0)</f>
        <v>0</v>
      </c>
      <c r="S43" s="152">
        <f t="shared" ref="S43:S49" si="16">IF($S$14&gt;0,COUNTIF(TS4L6_2,P43)*W43*$S$13,0)</f>
        <v>0</v>
      </c>
      <c r="T43" s="153">
        <f t="shared" ref="T43:T49" si="17">IF($T$14&gt;0,COUNTIF(TS4L6_3,P43)*X43*$T$13,0)</f>
        <v>0</v>
      </c>
      <c r="U43" s="32">
        <f t="shared" ref="U43:U52" si="18">SUM(R43:T43)</f>
        <v>0</v>
      </c>
      <c r="V43" s="151">
        <f>Lotto6_R940_1!$L$29</f>
        <v>0</v>
      </c>
      <c r="W43" s="152">
        <f>Lotto6_R940_2!$L$29</f>
        <v>0</v>
      </c>
      <c r="X43" s="153">
        <f>Lotto6_R940_3!$L$29</f>
        <v>0</v>
      </c>
      <c r="Y43" s="74" t="str">
        <f t="shared" si="7"/>
        <v>NO</v>
      </c>
    </row>
    <row r="44" spans="1:25" ht="15.75" hidden="1" x14ac:dyDescent="0.25">
      <c r="A44" s="154"/>
      <c r="B44" s="154"/>
      <c r="C44" s="154"/>
      <c r="D44" s="35"/>
      <c r="E44" s="156"/>
      <c r="F44" s="265" t="str">
        <f t="shared" si="0"/>
        <v/>
      </c>
      <c r="G44" s="266" t="str">
        <f t="shared" si="8"/>
        <v/>
      </c>
      <c r="H44" s="269" t="str">
        <f t="shared" si="2"/>
        <v/>
      </c>
      <c r="I44" s="266" t="str">
        <f t="shared" si="5"/>
        <v/>
      </c>
      <c r="J44" s="267" t="str">
        <f t="shared" si="3"/>
        <v/>
      </c>
      <c r="K44" s="268" t="str">
        <f t="shared" si="6"/>
        <v/>
      </c>
      <c r="L44" s="155"/>
      <c r="M44" s="35"/>
      <c r="P44" s="80" t="s">
        <v>102</v>
      </c>
      <c r="Q44" s="80" t="s">
        <v>419</v>
      </c>
      <c r="R44" s="151">
        <f t="shared" si="15"/>
        <v>0</v>
      </c>
      <c r="S44" s="152">
        <f t="shared" si="16"/>
        <v>0</v>
      </c>
      <c r="T44" s="153">
        <f t="shared" si="17"/>
        <v>0</v>
      </c>
      <c r="U44" s="32">
        <f t="shared" si="18"/>
        <v>0</v>
      </c>
      <c r="V44" s="151">
        <f>Lotto6_R940_1!$L$37</f>
        <v>0</v>
      </c>
      <c r="W44" s="152">
        <f>Lotto6_R940_2!$L$37</f>
        <v>0</v>
      </c>
      <c r="X44" s="153">
        <f>Lotto6_R940_3!$L$37</f>
        <v>0</v>
      </c>
      <c r="Y44" s="74" t="str">
        <f t="shared" si="7"/>
        <v>NO</v>
      </c>
    </row>
    <row r="45" spans="1:25" ht="15.75" hidden="1" x14ac:dyDescent="0.25">
      <c r="A45" s="154"/>
      <c r="B45" s="154"/>
      <c r="C45" s="154"/>
      <c r="D45" s="35"/>
      <c r="E45" s="156"/>
      <c r="F45" s="270" t="str">
        <f t="shared" si="0"/>
        <v/>
      </c>
      <c r="G45" s="271" t="str">
        <f t="shared" si="8"/>
        <v/>
      </c>
      <c r="H45" s="274" t="str">
        <f t="shared" si="2"/>
        <v/>
      </c>
      <c r="I45" s="271" t="str">
        <f t="shared" si="5"/>
        <v/>
      </c>
      <c r="J45" s="272" t="str">
        <f t="shared" si="3"/>
        <v/>
      </c>
      <c r="K45" s="273" t="str">
        <f t="shared" si="6"/>
        <v/>
      </c>
      <c r="L45" s="155"/>
      <c r="M45" s="35"/>
      <c r="P45" s="43" t="s">
        <v>103</v>
      </c>
      <c r="Q45" s="43" t="s">
        <v>426</v>
      </c>
      <c r="R45" s="151">
        <f t="shared" si="15"/>
        <v>0</v>
      </c>
      <c r="S45" s="152">
        <f t="shared" si="16"/>
        <v>0</v>
      </c>
      <c r="T45" s="153">
        <f t="shared" si="17"/>
        <v>0</v>
      </c>
      <c r="U45" s="32">
        <f t="shared" si="18"/>
        <v>0</v>
      </c>
      <c r="V45" s="151">
        <f>Lotto6_R940_1!$L$38</f>
        <v>0</v>
      </c>
      <c r="W45" s="152">
        <f>Lotto6_R940_2!$L$38</f>
        <v>0</v>
      </c>
      <c r="X45" s="153">
        <f>Lotto6_R940_3!$L$38</f>
        <v>0</v>
      </c>
      <c r="Y45" s="74" t="str">
        <f t="shared" si="7"/>
        <v>NO</v>
      </c>
    </row>
    <row r="46" spans="1:25" ht="15.75" hidden="1" x14ac:dyDescent="0.25">
      <c r="A46" s="154"/>
      <c r="B46" s="154"/>
      <c r="C46" s="154"/>
      <c r="D46" s="35"/>
      <c r="E46" s="156"/>
      <c r="F46" s="265" t="str">
        <f t="shared" si="0"/>
        <v/>
      </c>
      <c r="G46" s="266" t="str">
        <f t="shared" si="8"/>
        <v/>
      </c>
      <c r="H46" s="269" t="str">
        <f t="shared" si="2"/>
        <v/>
      </c>
      <c r="I46" s="266" t="str">
        <f t="shared" si="5"/>
        <v/>
      </c>
      <c r="J46" s="267" t="str">
        <f t="shared" si="3"/>
        <v/>
      </c>
      <c r="K46" s="268" t="str">
        <f t="shared" si="6"/>
        <v/>
      </c>
      <c r="L46" s="155"/>
      <c r="M46" s="35"/>
      <c r="P46" s="80" t="s">
        <v>104</v>
      </c>
      <c r="Q46" s="80" t="s">
        <v>433</v>
      </c>
      <c r="R46" s="151">
        <f t="shared" si="15"/>
        <v>0</v>
      </c>
      <c r="S46" s="152">
        <f t="shared" si="16"/>
        <v>0</v>
      </c>
      <c r="T46" s="153">
        <f t="shared" si="17"/>
        <v>0</v>
      </c>
      <c r="U46" s="32">
        <f t="shared" si="18"/>
        <v>0</v>
      </c>
      <c r="V46" s="151">
        <f>Lotto6_R940_1!$L$30</f>
        <v>0</v>
      </c>
      <c r="W46" s="152">
        <f>Lotto6_R940_2!$L$30</f>
        <v>0</v>
      </c>
      <c r="X46" s="153">
        <f>Lotto6_R940_3!$L$30</f>
        <v>0</v>
      </c>
      <c r="Y46" s="74" t="str">
        <f t="shared" si="7"/>
        <v>NO</v>
      </c>
    </row>
    <row r="47" spans="1:25" ht="15.75" hidden="1" x14ac:dyDescent="0.25">
      <c r="A47" s="154"/>
      <c r="B47" s="154"/>
      <c r="C47" s="154"/>
      <c r="D47" s="35"/>
      <c r="E47" s="156"/>
      <c r="F47" s="270" t="str">
        <f t="shared" si="0"/>
        <v/>
      </c>
      <c r="G47" s="271" t="str">
        <f t="shared" si="8"/>
        <v/>
      </c>
      <c r="H47" s="274" t="str">
        <f t="shared" si="2"/>
        <v/>
      </c>
      <c r="I47" s="271" t="str">
        <f t="shared" si="5"/>
        <v/>
      </c>
      <c r="J47" s="272" t="str">
        <f t="shared" si="3"/>
        <v/>
      </c>
      <c r="K47" s="273" t="str">
        <f t="shared" si="6"/>
        <v/>
      </c>
      <c r="L47" s="155"/>
      <c r="M47" s="35"/>
      <c r="P47" s="43" t="s">
        <v>105</v>
      </c>
      <c r="Q47" s="80" t="s">
        <v>440</v>
      </c>
      <c r="R47" s="151">
        <f t="shared" si="15"/>
        <v>0</v>
      </c>
      <c r="S47" s="152">
        <f t="shared" si="16"/>
        <v>0</v>
      </c>
      <c r="T47" s="153">
        <f t="shared" si="17"/>
        <v>0</v>
      </c>
      <c r="U47" s="32">
        <f t="shared" si="18"/>
        <v>0</v>
      </c>
      <c r="V47" s="151">
        <f>Lotto6_R940_1!$L$33</f>
        <v>0</v>
      </c>
      <c r="W47" s="152">
        <f>Lotto6_R940_2!$L$33</f>
        <v>0</v>
      </c>
      <c r="X47" s="153">
        <f>Lotto6_R940_3!$L$33</f>
        <v>0</v>
      </c>
      <c r="Y47" s="74" t="str">
        <f t="shared" si="7"/>
        <v>NO</v>
      </c>
    </row>
    <row r="48" spans="1:25" ht="15.75" hidden="1" x14ac:dyDescent="0.25">
      <c r="A48" s="154"/>
      <c r="B48" s="154"/>
      <c r="C48" s="154"/>
      <c r="D48" s="35"/>
      <c r="E48" s="156"/>
      <c r="F48" s="265" t="str">
        <f t="shared" si="0"/>
        <v/>
      </c>
      <c r="G48" s="266" t="str">
        <f t="shared" si="8"/>
        <v/>
      </c>
      <c r="H48" s="269" t="str">
        <f t="shared" si="2"/>
        <v/>
      </c>
      <c r="I48" s="266" t="str">
        <f t="shared" si="5"/>
        <v/>
      </c>
      <c r="J48" s="267" t="str">
        <f t="shared" si="3"/>
        <v/>
      </c>
      <c r="K48" s="268" t="str">
        <f t="shared" si="6"/>
        <v/>
      </c>
      <c r="L48" s="155"/>
      <c r="M48" s="35"/>
      <c r="P48" s="80" t="s">
        <v>106</v>
      </c>
      <c r="Q48" s="43" t="s">
        <v>448</v>
      </c>
      <c r="R48" s="151">
        <f t="shared" si="15"/>
        <v>0</v>
      </c>
      <c r="S48" s="152">
        <f t="shared" si="16"/>
        <v>0</v>
      </c>
      <c r="T48" s="153">
        <f t="shared" si="17"/>
        <v>0</v>
      </c>
      <c r="U48" s="32">
        <f t="shared" si="18"/>
        <v>0</v>
      </c>
      <c r="V48" s="151">
        <f>Lotto6_R940_1!$L$34</f>
        <v>0</v>
      </c>
      <c r="W48" s="152">
        <f>Lotto6_R940_2!$L$34</f>
        <v>0</v>
      </c>
      <c r="X48" s="153">
        <f>Lotto6_R940_3!$L$34</f>
        <v>0</v>
      </c>
      <c r="Y48" s="74" t="str">
        <f t="shared" si="7"/>
        <v>NO</v>
      </c>
    </row>
    <row r="49" spans="1:25" ht="15.75" hidden="1" x14ac:dyDescent="0.25">
      <c r="A49" s="154"/>
      <c r="B49" s="154"/>
      <c r="C49" s="154"/>
      <c r="D49" s="35"/>
      <c r="E49" s="156"/>
      <c r="F49" s="270" t="str">
        <f t="shared" si="0"/>
        <v/>
      </c>
      <c r="G49" s="271" t="str">
        <f t="shared" si="8"/>
        <v/>
      </c>
      <c r="H49" s="274" t="str">
        <f t="shared" si="2"/>
        <v/>
      </c>
      <c r="I49" s="271" t="str">
        <f t="shared" si="5"/>
        <v/>
      </c>
      <c r="J49" s="272" t="str">
        <f t="shared" si="3"/>
        <v/>
      </c>
      <c r="K49" s="273" t="str">
        <f t="shared" si="6"/>
        <v/>
      </c>
      <c r="L49" s="155"/>
      <c r="M49" s="35"/>
      <c r="P49" s="43" t="s">
        <v>107</v>
      </c>
      <c r="Q49" s="43" t="s">
        <v>455</v>
      </c>
      <c r="R49" s="151">
        <f t="shared" si="15"/>
        <v>0</v>
      </c>
      <c r="S49" s="152">
        <f t="shared" si="16"/>
        <v>0</v>
      </c>
      <c r="T49" s="153">
        <f t="shared" si="17"/>
        <v>0</v>
      </c>
      <c r="U49" s="32">
        <f t="shared" si="18"/>
        <v>0</v>
      </c>
      <c r="V49" s="151">
        <f>Lotto6_R940_1!L33</f>
        <v>0</v>
      </c>
      <c r="W49" s="152">
        <f>Lotto6_R940_2!M33</f>
        <v>0</v>
      </c>
      <c r="X49" s="153">
        <f>Lotto6_R940_3!N33</f>
        <v>0</v>
      </c>
      <c r="Y49" s="74" t="str">
        <f t="shared" si="7"/>
        <v>NO</v>
      </c>
    </row>
    <row r="50" spans="1:25" ht="15.75" hidden="1" x14ac:dyDescent="0.25">
      <c r="A50" s="154"/>
      <c r="B50" s="154"/>
      <c r="C50" s="154"/>
      <c r="D50" s="35"/>
      <c r="E50" s="156"/>
      <c r="F50" s="265" t="str">
        <f t="shared" si="0"/>
        <v/>
      </c>
      <c r="G50" s="266" t="str">
        <f t="shared" si="8"/>
        <v/>
      </c>
      <c r="H50" s="269" t="str">
        <f t="shared" si="2"/>
        <v/>
      </c>
      <c r="I50" s="266" t="str">
        <f t="shared" si="5"/>
        <v/>
      </c>
      <c r="J50" s="267" t="str">
        <f t="shared" si="3"/>
        <v/>
      </c>
      <c r="K50" s="268" t="str">
        <f t="shared" si="6"/>
        <v/>
      </c>
      <c r="L50" s="155"/>
      <c r="M50" s="35"/>
      <c r="P50" s="80" t="s">
        <v>108</v>
      </c>
      <c r="Q50" s="80" t="s">
        <v>494</v>
      </c>
      <c r="R50" s="151">
        <f>IF($R$14&gt;0,COUNTIF(TS4L6_1,P50)*$R$13,0)</f>
        <v>0</v>
      </c>
      <c r="S50" s="152">
        <f>IF($S$14&gt;0,COUNTIF(TS4L6_2,P50)*$S$13,0)</f>
        <v>0</v>
      </c>
      <c r="T50" s="153">
        <f>IF($T$14&gt;0,COUNTIF(TS4L6_3,P50)*$T$13,0)</f>
        <v>0</v>
      </c>
      <c r="U50" s="32">
        <f t="shared" si="18"/>
        <v>0</v>
      </c>
      <c r="Y50" s="74" t="str">
        <f t="shared" si="7"/>
        <v>NO</v>
      </c>
    </row>
    <row r="51" spans="1:25" ht="15.75" hidden="1" x14ac:dyDescent="0.25">
      <c r="A51" s="154"/>
      <c r="B51" s="154"/>
      <c r="C51" s="154"/>
      <c r="D51" s="35"/>
      <c r="E51" s="156"/>
      <c r="F51" s="270" t="str">
        <f t="shared" si="0"/>
        <v/>
      </c>
      <c r="G51" s="271" t="str">
        <f t="shared" si="8"/>
        <v/>
      </c>
      <c r="H51" s="274" t="str">
        <f t="shared" si="2"/>
        <v/>
      </c>
      <c r="I51" s="271" t="str">
        <f t="shared" si="5"/>
        <v/>
      </c>
      <c r="J51" s="272" t="str">
        <f t="shared" si="3"/>
        <v/>
      </c>
      <c r="K51" s="273" t="str">
        <f t="shared" si="6"/>
        <v/>
      </c>
      <c r="L51" s="155"/>
      <c r="M51" s="35"/>
      <c r="P51" s="80" t="s">
        <v>495</v>
      </c>
      <c r="Q51" s="80" t="s">
        <v>460</v>
      </c>
      <c r="R51" s="151">
        <f>IF($R$14&gt;0,COUNTIF(TS4L6_1,P51)*$R$13,0)</f>
        <v>0</v>
      </c>
      <c r="S51" s="152">
        <f>IF($S$14&gt;0,COUNTIF(TS4L6_2,P51)*$S$13,0)</f>
        <v>0</v>
      </c>
      <c r="T51" s="153">
        <f>IF($T$14&gt;0,COUNTIF(TS4L6_3,P51)*$T$13,0)</f>
        <v>0</v>
      </c>
      <c r="U51" s="32">
        <f t="shared" si="18"/>
        <v>0</v>
      </c>
      <c r="Y51" s="74" t="str">
        <f t="shared" si="7"/>
        <v>NO</v>
      </c>
    </row>
    <row r="52" spans="1:25" ht="15.75" hidden="1" x14ac:dyDescent="0.25">
      <c r="A52" s="154"/>
      <c r="B52" s="154"/>
      <c r="C52" s="154"/>
      <c r="D52" s="35"/>
      <c r="E52" s="156"/>
      <c r="F52" s="265" t="str">
        <f t="shared" si="0"/>
        <v/>
      </c>
      <c r="G52" s="266" t="str">
        <f t="shared" si="8"/>
        <v/>
      </c>
      <c r="H52" s="269" t="str">
        <f t="shared" si="2"/>
        <v/>
      </c>
      <c r="I52" s="266" t="str">
        <f t="shared" si="5"/>
        <v/>
      </c>
      <c r="J52" s="267" t="str">
        <f t="shared" si="3"/>
        <v/>
      </c>
      <c r="K52" s="268" t="str">
        <f t="shared" si="6"/>
        <v/>
      </c>
      <c r="L52" s="155"/>
      <c r="M52" s="35"/>
      <c r="P52" s="43" t="s">
        <v>109</v>
      </c>
      <c r="Q52" s="43" t="s">
        <v>467</v>
      </c>
      <c r="R52" s="151">
        <f>IF($R$14&gt;0,COUNTIF(TS4L6_1,P52)*$R$13,0)</f>
        <v>0</v>
      </c>
      <c r="S52" s="152">
        <f>IF($S$14&gt;0,COUNTIF(TS4L6_2,P52)*$S$13,0)</f>
        <v>0</v>
      </c>
      <c r="T52" s="153">
        <f>IF($T$14&gt;0,COUNTIF(TS4L6_3,P52)*$T$13,0)</f>
        <v>0</v>
      </c>
      <c r="U52" s="32">
        <f t="shared" si="18"/>
        <v>0</v>
      </c>
      <c r="Y52" s="74" t="str">
        <f t="shared" si="7"/>
        <v>NO</v>
      </c>
    </row>
    <row r="53" spans="1:25" ht="15.75" hidden="1" x14ac:dyDescent="0.25">
      <c r="A53" s="154"/>
      <c r="B53" s="154"/>
      <c r="C53" s="154"/>
      <c r="D53" s="35"/>
      <c r="E53" s="156"/>
      <c r="F53" s="270" t="str">
        <f t="shared" si="0"/>
        <v/>
      </c>
      <c r="G53" s="271" t="str">
        <f t="shared" si="8"/>
        <v/>
      </c>
      <c r="H53" s="274" t="str">
        <f t="shared" si="2"/>
        <v/>
      </c>
      <c r="I53" s="271" t="str">
        <f t="shared" si="5"/>
        <v/>
      </c>
      <c r="J53" s="272" t="str">
        <f t="shared" si="3"/>
        <v/>
      </c>
      <c r="K53" s="273" t="str">
        <f t="shared" si="6"/>
        <v/>
      </c>
      <c r="L53" s="155"/>
      <c r="M53" s="35"/>
      <c r="P53" s="80" t="s">
        <v>110</v>
      </c>
      <c r="Q53" s="80" t="s">
        <v>473</v>
      </c>
      <c r="R53" s="74"/>
      <c r="S53" s="74"/>
      <c r="T53" s="74"/>
      <c r="U53" s="32">
        <f>Altre_Opzioni!H36</f>
        <v>0</v>
      </c>
      <c r="Y53" s="74" t="str">
        <f t="shared" si="7"/>
        <v>NO</v>
      </c>
    </row>
    <row r="54" spans="1:25" ht="15.75" hidden="1" x14ac:dyDescent="0.25">
      <c r="A54" s="154"/>
      <c r="B54" s="154"/>
      <c r="C54" s="154"/>
      <c r="D54" s="35"/>
      <c r="E54" s="156"/>
      <c r="F54" s="270" t="str">
        <f t="shared" ref="F54:F86" si="19">IF(I54="","",VLOOKUP(P54,Tabella_Prezzi,10,FALSE))</f>
        <v/>
      </c>
      <c r="G54" s="271" t="str">
        <f t="shared" ref="G54:G86" si="20">IF(I54="","",VLOOKUP(P54,Tabella_Prezzi,13,FALSE))</f>
        <v/>
      </c>
      <c r="H54" s="274" t="str">
        <f t="shared" ref="H54:H86" si="21">IF(I54="","",VLOOKUP(P54,Tabella_Prezzi,8,FALSE))</f>
        <v/>
      </c>
      <c r="I54" s="271" t="str">
        <f t="shared" ref="I54:I86" si="22">IF(U54&gt;0,U54,"")</f>
        <v/>
      </c>
      <c r="J54" s="272" t="str">
        <f t="shared" ref="J54:J86" si="23">IF(I54="","",VLOOKUP(P54,Tabella_Prezzi,4,FALSE))</f>
        <v/>
      </c>
      <c r="K54" s="273" t="str">
        <f t="shared" ref="K54:K86" si="24">IF(F54="","",J54*I54)</f>
        <v/>
      </c>
      <c r="L54" s="155"/>
      <c r="M54" s="35"/>
      <c r="P54" s="43" t="s">
        <v>72</v>
      </c>
      <c r="Q54" s="43" t="s">
        <v>208</v>
      </c>
      <c r="R54" s="151">
        <f>IF($R$15&gt;0,COUNTIF(TS4L6_1,P54)*$R$13,0)</f>
        <v>0</v>
      </c>
      <c r="S54" s="152">
        <f>IF($S$15&gt;0,COUNTIF(TS4L6_2,P54)*$S$13,0)</f>
        <v>0</v>
      </c>
      <c r="T54" s="153">
        <f>IF($T$15&gt;0,COUNTIF(TS4L6_3,P54)*$T$13,0)</f>
        <v>0</v>
      </c>
      <c r="U54" s="32">
        <f t="shared" ref="U54:U86" si="25">SUM(R54:T54)</f>
        <v>0</v>
      </c>
      <c r="Y54" s="74" t="str">
        <f t="shared" ref="Y54:Y86" si="26">IF(I54&lt;&gt;"","SI","NO")</f>
        <v>NO</v>
      </c>
    </row>
    <row r="55" spans="1:25" ht="15.75" hidden="1" x14ac:dyDescent="0.25">
      <c r="A55" s="154"/>
      <c r="B55" s="154"/>
      <c r="C55" s="154"/>
      <c r="D55" s="35"/>
      <c r="E55" s="156"/>
      <c r="F55" s="265" t="str">
        <f t="shared" si="19"/>
        <v/>
      </c>
      <c r="G55" s="266" t="str">
        <f t="shared" si="20"/>
        <v/>
      </c>
      <c r="H55" s="269" t="str">
        <f t="shared" si="21"/>
        <v/>
      </c>
      <c r="I55" s="266" t="str">
        <f t="shared" si="22"/>
        <v/>
      </c>
      <c r="J55" s="267" t="str">
        <f t="shared" si="23"/>
        <v/>
      </c>
      <c r="K55" s="268" t="str">
        <f t="shared" si="24"/>
        <v/>
      </c>
      <c r="L55" s="155"/>
      <c r="M55" s="35"/>
      <c r="P55" s="80" t="s">
        <v>73</v>
      </c>
      <c r="Q55" s="80" t="s">
        <v>230</v>
      </c>
      <c r="R55" s="151">
        <f>IF($R$15&gt;0,COUNTIF(TS4L6_1,P55)*Lotto6_R940_1!$L$25*R15,0)</f>
        <v>0</v>
      </c>
      <c r="S55" s="152">
        <f>IF($S$15&gt;0,COUNTIF(TS4L6_2,P55)*Lotto6_R940_2!$L$25*S15,0)</f>
        <v>0</v>
      </c>
      <c r="T55" s="153">
        <f>IF($T$15&gt;0,COUNTIF(TS4L6_3,P55)*Lotto6_R940_3!$L$25*T15,0)</f>
        <v>0</v>
      </c>
      <c r="U55" s="32">
        <f t="shared" si="25"/>
        <v>0</v>
      </c>
      <c r="Y55" s="74" t="str">
        <f t="shared" si="26"/>
        <v>NO</v>
      </c>
    </row>
    <row r="56" spans="1:25" ht="15.75" hidden="1" x14ac:dyDescent="0.25">
      <c r="A56" s="154"/>
      <c r="B56" s="154"/>
      <c r="C56" s="154"/>
      <c r="D56" s="35"/>
      <c r="E56" s="156"/>
      <c r="F56" s="270" t="str">
        <f t="shared" si="19"/>
        <v/>
      </c>
      <c r="G56" s="271" t="str">
        <f t="shared" si="20"/>
        <v/>
      </c>
      <c r="H56" s="274" t="str">
        <f t="shared" si="21"/>
        <v/>
      </c>
      <c r="I56" s="271" t="str">
        <f t="shared" si="22"/>
        <v/>
      </c>
      <c r="J56" s="272" t="str">
        <f t="shared" si="23"/>
        <v/>
      </c>
      <c r="K56" s="273" t="str">
        <f t="shared" si="24"/>
        <v/>
      </c>
      <c r="L56" s="155"/>
      <c r="M56" s="35"/>
      <c r="P56" s="43" t="s">
        <v>74</v>
      </c>
      <c r="Q56" s="43" t="s">
        <v>238</v>
      </c>
      <c r="R56" s="151">
        <f>IF($R$15&gt;0,COUNTIF(TS4L6_1,P56)*Lotto6_R940_1!$L$26*R15,0)</f>
        <v>0</v>
      </c>
      <c r="S56" s="152">
        <f>IF($S$15&gt;0,COUNTIF(TS4L6_2,P56)*Lotto6_R940_2!$L$26*$S$15,0)</f>
        <v>0</v>
      </c>
      <c r="T56" s="153">
        <f>IF($T$15&gt;0,COUNTIF(TS4L6_3,P56)*Lotto6_R940_3!$L$26*$T$15,0)</f>
        <v>0</v>
      </c>
      <c r="U56" s="32">
        <f t="shared" si="25"/>
        <v>0</v>
      </c>
      <c r="Y56" s="74" t="str">
        <f t="shared" si="26"/>
        <v>NO</v>
      </c>
    </row>
    <row r="57" spans="1:25" ht="15.75" hidden="1" x14ac:dyDescent="0.25">
      <c r="A57" s="154"/>
      <c r="B57" s="154"/>
      <c r="C57" s="154"/>
      <c r="D57" s="35"/>
      <c r="E57" s="156"/>
      <c r="F57" s="265" t="str">
        <f t="shared" si="19"/>
        <v/>
      </c>
      <c r="G57" s="266" t="str">
        <f t="shared" si="20"/>
        <v/>
      </c>
      <c r="H57" s="269" t="str">
        <f t="shared" si="21"/>
        <v/>
      </c>
      <c r="I57" s="266" t="str">
        <f t="shared" si="22"/>
        <v/>
      </c>
      <c r="J57" s="267" t="str">
        <f t="shared" si="23"/>
        <v/>
      </c>
      <c r="K57" s="268" t="str">
        <f t="shared" si="24"/>
        <v/>
      </c>
      <c r="L57" s="155"/>
      <c r="M57" s="35"/>
      <c r="P57" s="80" t="s">
        <v>75</v>
      </c>
      <c r="Q57" s="80" t="s">
        <v>246</v>
      </c>
      <c r="R57" s="151">
        <f t="shared" ref="R57:R68" si="27">IF($R$15&gt;0,COUNTIF(TS4L6_1,P57)*$R$13,0)</f>
        <v>0</v>
      </c>
      <c r="S57" s="152">
        <f t="shared" ref="S57:S68" si="28">IF($S$15&gt;0,COUNTIF(TS4L6_2,P57)*$S$13,0)</f>
        <v>0</v>
      </c>
      <c r="T57" s="153">
        <f t="shared" ref="T57:T68" si="29">IF($T$15&gt;0,COUNTIF(TS4L6_3,P57)*$T$13,0)</f>
        <v>0</v>
      </c>
      <c r="U57" s="32">
        <f t="shared" si="25"/>
        <v>0</v>
      </c>
      <c r="Y57" s="74" t="str">
        <f t="shared" si="26"/>
        <v>NO</v>
      </c>
    </row>
    <row r="58" spans="1:25" ht="15.75" hidden="1" x14ac:dyDescent="0.25">
      <c r="A58" s="154"/>
      <c r="B58" s="154"/>
      <c r="C58" s="154"/>
      <c r="D58" s="35"/>
      <c r="E58" s="156"/>
      <c r="F58" s="270" t="str">
        <f t="shared" si="19"/>
        <v/>
      </c>
      <c r="G58" s="271" t="str">
        <f t="shared" si="20"/>
        <v/>
      </c>
      <c r="H58" s="274" t="str">
        <f t="shared" si="21"/>
        <v/>
      </c>
      <c r="I58" s="271" t="str">
        <f t="shared" si="22"/>
        <v/>
      </c>
      <c r="J58" s="272" t="str">
        <f t="shared" si="23"/>
        <v/>
      </c>
      <c r="K58" s="273" t="str">
        <f t="shared" si="24"/>
        <v/>
      </c>
      <c r="L58" s="155"/>
      <c r="M58" s="35"/>
      <c r="P58" s="43" t="s">
        <v>76</v>
      </c>
      <c r="Q58" s="43" t="s">
        <v>254</v>
      </c>
      <c r="R58" s="151">
        <f t="shared" si="27"/>
        <v>0</v>
      </c>
      <c r="S58" s="152">
        <f t="shared" si="28"/>
        <v>0</v>
      </c>
      <c r="T58" s="153">
        <f t="shared" si="29"/>
        <v>0</v>
      </c>
      <c r="U58" s="32">
        <f t="shared" si="25"/>
        <v>0</v>
      </c>
      <c r="Y58" s="74" t="str">
        <f t="shared" si="26"/>
        <v>NO</v>
      </c>
    </row>
    <row r="59" spans="1:25" ht="15.75" hidden="1" x14ac:dyDescent="0.25">
      <c r="A59" s="154"/>
      <c r="B59" s="154"/>
      <c r="C59" s="154"/>
      <c r="D59" s="35"/>
      <c r="E59" s="156"/>
      <c r="F59" s="265" t="str">
        <f t="shared" si="19"/>
        <v/>
      </c>
      <c r="G59" s="266" t="str">
        <f t="shared" si="20"/>
        <v/>
      </c>
      <c r="H59" s="269" t="str">
        <f t="shared" si="21"/>
        <v/>
      </c>
      <c r="I59" s="266" t="str">
        <f t="shared" si="22"/>
        <v/>
      </c>
      <c r="J59" s="267" t="str">
        <f t="shared" si="23"/>
        <v/>
      </c>
      <c r="K59" s="268" t="str">
        <f t="shared" si="24"/>
        <v/>
      </c>
      <c r="L59" s="155"/>
      <c r="M59" s="35"/>
      <c r="P59" s="80" t="s">
        <v>77</v>
      </c>
      <c r="Q59" s="80" t="s">
        <v>261</v>
      </c>
      <c r="R59" s="151">
        <f t="shared" si="27"/>
        <v>0</v>
      </c>
      <c r="S59" s="152">
        <f t="shared" si="28"/>
        <v>0</v>
      </c>
      <c r="T59" s="153">
        <f t="shared" si="29"/>
        <v>0</v>
      </c>
      <c r="U59" s="32">
        <f t="shared" si="25"/>
        <v>0</v>
      </c>
      <c r="Y59" s="74" t="str">
        <f t="shared" si="26"/>
        <v>NO</v>
      </c>
    </row>
    <row r="60" spans="1:25" ht="15.75" hidden="1" x14ac:dyDescent="0.25">
      <c r="A60" s="154"/>
      <c r="B60" s="154"/>
      <c r="C60" s="154"/>
      <c r="D60" s="35"/>
      <c r="E60" s="156"/>
      <c r="F60" s="270" t="str">
        <f t="shared" si="19"/>
        <v/>
      </c>
      <c r="G60" s="271" t="str">
        <f t="shared" si="20"/>
        <v/>
      </c>
      <c r="H60" s="274" t="str">
        <f t="shared" si="21"/>
        <v/>
      </c>
      <c r="I60" s="271" t="str">
        <f t="shared" si="22"/>
        <v/>
      </c>
      <c r="J60" s="272" t="str">
        <f t="shared" si="23"/>
        <v/>
      </c>
      <c r="K60" s="273" t="str">
        <f t="shared" si="24"/>
        <v/>
      </c>
      <c r="L60" s="155"/>
      <c r="M60" s="35"/>
      <c r="P60" s="43" t="s">
        <v>78</v>
      </c>
      <c r="Q60" s="43" t="s">
        <v>271</v>
      </c>
      <c r="R60" s="151">
        <f t="shared" si="27"/>
        <v>0</v>
      </c>
      <c r="S60" s="152">
        <f t="shared" si="28"/>
        <v>0</v>
      </c>
      <c r="T60" s="153">
        <f t="shared" si="29"/>
        <v>0</v>
      </c>
      <c r="U60" s="32">
        <f t="shared" si="25"/>
        <v>0</v>
      </c>
      <c r="Y60" s="74" t="str">
        <f t="shared" si="26"/>
        <v>NO</v>
      </c>
    </row>
    <row r="61" spans="1:25" ht="15.75" hidden="1" x14ac:dyDescent="0.25">
      <c r="A61" s="154"/>
      <c r="B61" s="154"/>
      <c r="C61" s="154"/>
      <c r="D61" s="35"/>
      <c r="E61" s="156"/>
      <c r="F61" s="265" t="str">
        <f t="shared" si="19"/>
        <v/>
      </c>
      <c r="G61" s="266" t="str">
        <f t="shared" si="20"/>
        <v/>
      </c>
      <c r="H61" s="269" t="str">
        <f t="shared" si="21"/>
        <v/>
      </c>
      <c r="I61" s="266" t="str">
        <f t="shared" si="22"/>
        <v/>
      </c>
      <c r="J61" s="267" t="str">
        <f t="shared" si="23"/>
        <v/>
      </c>
      <c r="K61" s="268" t="str">
        <f t="shared" si="24"/>
        <v/>
      </c>
      <c r="L61" s="155"/>
      <c r="M61" s="35"/>
      <c r="P61" s="80" t="s">
        <v>79</v>
      </c>
      <c r="Q61" s="80" t="s">
        <v>279</v>
      </c>
      <c r="R61" s="151">
        <f t="shared" si="27"/>
        <v>0</v>
      </c>
      <c r="S61" s="152">
        <f t="shared" si="28"/>
        <v>0</v>
      </c>
      <c r="T61" s="153">
        <f t="shared" si="29"/>
        <v>0</v>
      </c>
      <c r="U61" s="32">
        <f t="shared" si="25"/>
        <v>0</v>
      </c>
      <c r="Y61" s="74" t="str">
        <f t="shared" si="26"/>
        <v>NO</v>
      </c>
    </row>
    <row r="62" spans="1:25" ht="15.75" hidden="1" x14ac:dyDescent="0.25">
      <c r="A62" s="154"/>
      <c r="B62" s="154"/>
      <c r="C62" s="154"/>
      <c r="D62" s="35"/>
      <c r="E62" s="156"/>
      <c r="F62" s="270" t="str">
        <f t="shared" si="19"/>
        <v/>
      </c>
      <c r="G62" s="271" t="str">
        <f t="shared" si="20"/>
        <v/>
      </c>
      <c r="H62" s="274" t="str">
        <f t="shared" si="21"/>
        <v/>
      </c>
      <c r="I62" s="271" t="str">
        <f t="shared" si="22"/>
        <v/>
      </c>
      <c r="J62" s="272" t="str">
        <f t="shared" si="23"/>
        <v/>
      </c>
      <c r="K62" s="273" t="str">
        <f t="shared" si="24"/>
        <v/>
      </c>
      <c r="L62" s="155"/>
      <c r="M62" s="35"/>
      <c r="P62" s="43" t="s">
        <v>80</v>
      </c>
      <c r="Q62" s="43" t="s">
        <v>289</v>
      </c>
      <c r="R62" s="151">
        <f t="shared" si="27"/>
        <v>0</v>
      </c>
      <c r="S62" s="152">
        <f t="shared" si="28"/>
        <v>0</v>
      </c>
      <c r="T62" s="153">
        <f t="shared" si="29"/>
        <v>0</v>
      </c>
      <c r="U62" s="32">
        <f t="shared" si="25"/>
        <v>0</v>
      </c>
      <c r="Y62" s="74" t="str">
        <f t="shared" si="26"/>
        <v>NO</v>
      </c>
    </row>
    <row r="63" spans="1:25" ht="15.75" hidden="1" x14ac:dyDescent="0.25">
      <c r="A63" s="154"/>
      <c r="B63" s="154"/>
      <c r="C63" s="154"/>
      <c r="D63" s="35"/>
      <c r="E63" s="156"/>
      <c r="F63" s="265" t="str">
        <f t="shared" si="19"/>
        <v/>
      </c>
      <c r="G63" s="266" t="str">
        <f t="shared" si="20"/>
        <v/>
      </c>
      <c r="H63" s="269" t="str">
        <f t="shared" si="21"/>
        <v/>
      </c>
      <c r="I63" s="266" t="str">
        <f t="shared" si="22"/>
        <v/>
      </c>
      <c r="J63" s="267" t="str">
        <f t="shared" si="23"/>
        <v/>
      </c>
      <c r="K63" s="268" t="str">
        <f t="shared" si="24"/>
        <v/>
      </c>
      <c r="L63" s="155"/>
      <c r="M63" s="35"/>
      <c r="P63" s="80" t="s">
        <v>81</v>
      </c>
      <c r="Q63" s="80" t="s">
        <v>296</v>
      </c>
      <c r="R63" s="151">
        <f t="shared" si="27"/>
        <v>0</v>
      </c>
      <c r="S63" s="152">
        <f t="shared" si="28"/>
        <v>0</v>
      </c>
      <c r="T63" s="153">
        <f t="shared" si="29"/>
        <v>0</v>
      </c>
      <c r="U63" s="32">
        <f t="shared" si="25"/>
        <v>0</v>
      </c>
      <c r="Y63" s="74" t="str">
        <f t="shared" si="26"/>
        <v>NO</v>
      </c>
    </row>
    <row r="64" spans="1:25" ht="15.75" hidden="1" x14ac:dyDescent="0.25">
      <c r="A64" s="154"/>
      <c r="B64" s="154"/>
      <c r="C64" s="154"/>
      <c r="D64" s="35"/>
      <c r="E64" s="156"/>
      <c r="F64" s="270" t="str">
        <f t="shared" si="19"/>
        <v/>
      </c>
      <c r="G64" s="271" t="str">
        <f t="shared" si="20"/>
        <v/>
      </c>
      <c r="H64" s="274" t="str">
        <f t="shared" si="21"/>
        <v/>
      </c>
      <c r="I64" s="271" t="str">
        <f t="shared" si="22"/>
        <v/>
      </c>
      <c r="J64" s="272" t="str">
        <f t="shared" si="23"/>
        <v/>
      </c>
      <c r="K64" s="273" t="str">
        <f t="shared" si="24"/>
        <v/>
      </c>
      <c r="L64" s="155"/>
      <c r="M64" s="35"/>
      <c r="P64" s="43" t="s">
        <v>82</v>
      </c>
      <c r="Q64" s="43" t="s">
        <v>302</v>
      </c>
      <c r="R64" s="151">
        <f t="shared" si="27"/>
        <v>0</v>
      </c>
      <c r="S64" s="152">
        <f t="shared" si="28"/>
        <v>0</v>
      </c>
      <c r="T64" s="153">
        <f t="shared" si="29"/>
        <v>0</v>
      </c>
      <c r="U64" s="32">
        <f t="shared" si="25"/>
        <v>0</v>
      </c>
      <c r="Y64" s="74" t="str">
        <f t="shared" si="26"/>
        <v>NO</v>
      </c>
    </row>
    <row r="65" spans="1:25" ht="15.75" hidden="1" x14ac:dyDescent="0.25">
      <c r="A65" s="154"/>
      <c r="B65" s="154"/>
      <c r="C65" s="154"/>
      <c r="D65" s="35"/>
      <c r="E65" s="156"/>
      <c r="F65" s="265" t="str">
        <f t="shared" si="19"/>
        <v/>
      </c>
      <c r="G65" s="266" t="str">
        <f t="shared" si="20"/>
        <v/>
      </c>
      <c r="H65" s="269" t="str">
        <f t="shared" si="21"/>
        <v/>
      </c>
      <c r="I65" s="266" t="str">
        <f t="shared" si="22"/>
        <v/>
      </c>
      <c r="J65" s="267" t="str">
        <f t="shared" si="23"/>
        <v/>
      </c>
      <c r="K65" s="268" t="str">
        <f t="shared" si="24"/>
        <v/>
      </c>
      <c r="L65" s="155"/>
      <c r="M65" s="35"/>
      <c r="P65" s="80" t="s">
        <v>83</v>
      </c>
      <c r="Q65" s="80" t="s">
        <v>309</v>
      </c>
      <c r="R65" s="151">
        <f t="shared" si="27"/>
        <v>0</v>
      </c>
      <c r="S65" s="152">
        <f t="shared" si="28"/>
        <v>0</v>
      </c>
      <c r="T65" s="153">
        <f t="shared" si="29"/>
        <v>0</v>
      </c>
      <c r="U65" s="32">
        <f t="shared" si="25"/>
        <v>0</v>
      </c>
      <c r="Y65" s="74" t="str">
        <f t="shared" si="26"/>
        <v>NO</v>
      </c>
    </row>
    <row r="66" spans="1:25" ht="15.75" hidden="1" x14ac:dyDescent="0.25">
      <c r="A66" s="154"/>
      <c r="B66" s="154"/>
      <c r="C66" s="154"/>
      <c r="D66" s="35"/>
      <c r="E66" s="156"/>
      <c r="F66" s="270" t="str">
        <f t="shared" si="19"/>
        <v/>
      </c>
      <c r="G66" s="271" t="str">
        <f t="shared" si="20"/>
        <v/>
      </c>
      <c r="H66" s="274" t="str">
        <f t="shared" si="21"/>
        <v/>
      </c>
      <c r="I66" s="271" t="str">
        <f t="shared" si="22"/>
        <v/>
      </c>
      <c r="J66" s="272" t="str">
        <f t="shared" si="23"/>
        <v/>
      </c>
      <c r="K66" s="273" t="str">
        <f t="shared" si="24"/>
        <v/>
      </c>
      <c r="L66" s="155"/>
      <c r="M66" s="35"/>
      <c r="P66" s="43" t="s">
        <v>84</v>
      </c>
      <c r="Q66" s="43" t="s">
        <v>315</v>
      </c>
      <c r="R66" s="151">
        <f t="shared" si="27"/>
        <v>0</v>
      </c>
      <c r="S66" s="152">
        <f t="shared" si="28"/>
        <v>0</v>
      </c>
      <c r="T66" s="153">
        <f t="shared" si="29"/>
        <v>0</v>
      </c>
      <c r="U66" s="32">
        <f t="shared" si="25"/>
        <v>0</v>
      </c>
      <c r="Y66" s="74" t="str">
        <f t="shared" si="26"/>
        <v>NO</v>
      </c>
    </row>
    <row r="67" spans="1:25" ht="15.75" hidden="1" x14ac:dyDescent="0.25">
      <c r="A67" s="154"/>
      <c r="B67" s="154"/>
      <c r="C67" s="154"/>
      <c r="D67" s="35"/>
      <c r="E67" s="156"/>
      <c r="F67" s="265" t="str">
        <f t="shared" si="19"/>
        <v/>
      </c>
      <c r="G67" s="266" t="str">
        <f t="shared" si="20"/>
        <v/>
      </c>
      <c r="H67" s="269" t="str">
        <f t="shared" si="21"/>
        <v/>
      </c>
      <c r="I67" s="266" t="str">
        <f t="shared" si="22"/>
        <v/>
      </c>
      <c r="J67" s="267" t="str">
        <f t="shared" si="23"/>
        <v/>
      </c>
      <c r="K67" s="268" t="str">
        <f t="shared" si="24"/>
        <v/>
      </c>
      <c r="L67" s="155"/>
      <c r="M67" s="35"/>
      <c r="P67" s="80" t="s">
        <v>85</v>
      </c>
      <c r="Q67" s="80" t="s">
        <v>320</v>
      </c>
      <c r="R67" s="151">
        <f t="shared" si="27"/>
        <v>0</v>
      </c>
      <c r="S67" s="152">
        <f t="shared" si="28"/>
        <v>0</v>
      </c>
      <c r="T67" s="153">
        <f t="shared" si="29"/>
        <v>0</v>
      </c>
      <c r="U67" s="32">
        <f t="shared" si="25"/>
        <v>0</v>
      </c>
      <c r="Y67" s="74" t="str">
        <f t="shared" si="26"/>
        <v>NO</v>
      </c>
    </row>
    <row r="68" spans="1:25" ht="15.75" hidden="1" x14ac:dyDescent="0.25">
      <c r="A68" s="154"/>
      <c r="B68" s="154"/>
      <c r="C68" s="154"/>
      <c r="D68" s="35"/>
      <c r="E68" s="156"/>
      <c r="F68" s="270" t="str">
        <f t="shared" si="19"/>
        <v/>
      </c>
      <c r="G68" s="271" t="str">
        <f t="shared" si="20"/>
        <v/>
      </c>
      <c r="H68" s="274" t="str">
        <f t="shared" si="21"/>
        <v/>
      </c>
      <c r="I68" s="271" t="str">
        <f t="shared" si="22"/>
        <v/>
      </c>
      <c r="J68" s="272" t="str">
        <f t="shared" si="23"/>
        <v/>
      </c>
      <c r="K68" s="273" t="str">
        <f t="shared" si="24"/>
        <v/>
      </c>
      <c r="L68" s="155"/>
      <c r="M68" s="35"/>
      <c r="P68" s="43" t="s">
        <v>86</v>
      </c>
      <c r="Q68" s="43" t="s">
        <v>320</v>
      </c>
      <c r="R68" s="151">
        <f t="shared" si="27"/>
        <v>0</v>
      </c>
      <c r="S68" s="152">
        <f t="shared" si="28"/>
        <v>0</v>
      </c>
      <c r="T68" s="153">
        <f t="shared" si="29"/>
        <v>0</v>
      </c>
      <c r="U68" s="32">
        <f t="shared" si="25"/>
        <v>0</v>
      </c>
      <c r="V68" s="60" t="s">
        <v>87</v>
      </c>
      <c r="W68" s="60" t="s">
        <v>88</v>
      </c>
      <c r="X68" s="60" t="s">
        <v>89</v>
      </c>
      <c r="Y68" s="74" t="str">
        <f t="shared" si="26"/>
        <v>NO</v>
      </c>
    </row>
    <row r="69" spans="1:25" ht="15.75" hidden="1" x14ac:dyDescent="0.25">
      <c r="A69" s="154"/>
      <c r="B69" s="154"/>
      <c r="C69" s="154"/>
      <c r="D69" s="35"/>
      <c r="E69" s="156"/>
      <c r="F69" s="265" t="str">
        <f t="shared" si="19"/>
        <v/>
      </c>
      <c r="G69" s="266" t="str">
        <f t="shared" si="20"/>
        <v/>
      </c>
      <c r="H69" s="269" t="str">
        <f t="shared" si="21"/>
        <v/>
      </c>
      <c r="I69" s="266" t="str">
        <f t="shared" si="22"/>
        <v/>
      </c>
      <c r="J69" s="267" t="str">
        <f t="shared" si="23"/>
        <v/>
      </c>
      <c r="K69" s="268" t="str">
        <f t="shared" si="24"/>
        <v/>
      </c>
      <c r="L69" s="155"/>
      <c r="M69" s="35"/>
      <c r="P69" s="80" t="s">
        <v>90</v>
      </c>
      <c r="Q69" s="80" t="s">
        <v>328</v>
      </c>
      <c r="R69" s="151">
        <f t="shared" ref="R69:R83" si="30">IF($R$15&gt;0,COUNTIF(TS4L6_1,P69)*V69*$R$13,0)</f>
        <v>0</v>
      </c>
      <c r="S69" s="152">
        <f t="shared" ref="S69:S83" si="31">IF($S$15&gt;0,COUNTIF(TS4L6_2,P69)*W69*$S$13,0)</f>
        <v>0</v>
      </c>
      <c r="T69" s="153">
        <f t="shared" ref="T69:T83" si="32">IF($T$15&gt;0,COUNTIF(TS4L6_3,P69)*X69*$T$13,0)</f>
        <v>0</v>
      </c>
      <c r="U69" s="32">
        <f t="shared" si="25"/>
        <v>0</v>
      </c>
      <c r="V69" s="151">
        <f>Lotto6_R940_1!$L$46</f>
        <v>0</v>
      </c>
      <c r="W69" s="152">
        <f>Lotto6_R940_2!$L$46</f>
        <v>0</v>
      </c>
      <c r="X69" s="153">
        <f>Lotto6_R940_3!$L$46</f>
        <v>0</v>
      </c>
      <c r="Y69" s="74" t="str">
        <f t="shared" si="26"/>
        <v>NO</v>
      </c>
    </row>
    <row r="70" spans="1:25" ht="15.75" hidden="1" x14ac:dyDescent="0.25">
      <c r="A70" s="154"/>
      <c r="B70" s="154"/>
      <c r="C70" s="154"/>
      <c r="D70" s="35"/>
      <c r="E70" s="156"/>
      <c r="F70" s="270" t="str">
        <f t="shared" si="19"/>
        <v/>
      </c>
      <c r="G70" s="271" t="str">
        <f t="shared" si="20"/>
        <v/>
      </c>
      <c r="H70" s="274" t="str">
        <f t="shared" si="21"/>
        <v/>
      </c>
      <c r="I70" s="271" t="str">
        <f t="shared" si="22"/>
        <v/>
      </c>
      <c r="J70" s="272" t="str">
        <f t="shared" si="23"/>
        <v/>
      </c>
      <c r="K70" s="273" t="str">
        <f t="shared" si="24"/>
        <v/>
      </c>
      <c r="L70" s="155"/>
      <c r="M70" s="35"/>
      <c r="P70" s="43" t="s">
        <v>91</v>
      </c>
      <c r="Q70" s="43" t="s">
        <v>337</v>
      </c>
      <c r="R70" s="151">
        <f t="shared" si="30"/>
        <v>0</v>
      </c>
      <c r="S70" s="152">
        <f t="shared" si="31"/>
        <v>0</v>
      </c>
      <c r="T70" s="153">
        <f t="shared" si="32"/>
        <v>0</v>
      </c>
      <c r="U70" s="32">
        <f t="shared" si="25"/>
        <v>0</v>
      </c>
      <c r="V70" s="151">
        <f>Lotto6_R940_1!$L$48</f>
        <v>0</v>
      </c>
      <c r="W70" s="152">
        <f>Lotto6_R940_2!$L$48</f>
        <v>0</v>
      </c>
      <c r="X70" s="153">
        <f>Lotto6_R940_3!$L$48</f>
        <v>0</v>
      </c>
      <c r="Y70" s="74" t="str">
        <f t="shared" si="26"/>
        <v>NO</v>
      </c>
    </row>
    <row r="71" spans="1:25" ht="15.75" hidden="1" x14ac:dyDescent="0.25">
      <c r="A71" s="154"/>
      <c r="B71" s="154"/>
      <c r="C71" s="154"/>
      <c r="D71" s="35"/>
      <c r="E71" s="156"/>
      <c r="F71" s="265" t="str">
        <f t="shared" si="19"/>
        <v/>
      </c>
      <c r="G71" s="266" t="str">
        <f t="shared" si="20"/>
        <v/>
      </c>
      <c r="H71" s="269" t="str">
        <f t="shared" si="21"/>
        <v/>
      </c>
      <c r="I71" s="266" t="str">
        <f t="shared" si="22"/>
        <v/>
      </c>
      <c r="J71" s="267" t="str">
        <f t="shared" si="23"/>
        <v/>
      </c>
      <c r="K71" s="268" t="str">
        <f t="shared" si="24"/>
        <v/>
      </c>
      <c r="L71" s="155"/>
      <c r="M71" s="35"/>
      <c r="P71" s="80" t="s">
        <v>92</v>
      </c>
      <c r="Q71" s="80" t="s">
        <v>344</v>
      </c>
      <c r="R71" s="151">
        <f t="shared" si="30"/>
        <v>0</v>
      </c>
      <c r="S71" s="152">
        <f t="shared" si="31"/>
        <v>0</v>
      </c>
      <c r="T71" s="153">
        <f t="shared" si="32"/>
        <v>0</v>
      </c>
      <c r="U71" s="32">
        <f t="shared" si="25"/>
        <v>0</v>
      </c>
      <c r="V71" s="151">
        <f>Lotto6_R940_1!$L$50</f>
        <v>0</v>
      </c>
      <c r="W71" s="152">
        <f>Lotto6_R940_2!$L$50</f>
        <v>0</v>
      </c>
      <c r="X71" s="153">
        <f>Lotto6_R940_3!$L$50</f>
        <v>0</v>
      </c>
      <c r="Y71" s="74" t="str">
        <f t="shared" si="26"/>
        <v>NO</v>
      </c>
    </row>
    <row r="72" spans="1:25" ht="15.75" hidden="1" x14ac:dyDescent="0.25">
      <c r="A72" s="154"/>
      <c r="B72" s="154"/>
      <c r="C72" s="154"/>
      <c r="D72" s="35"/>
      <c r="E72" s="156"/>
      <c r="F72" s="270" t="str">
        <f t="shared" si="19"/>
        <v/>
      </c>
      <c r="G72" s="271" t="str">
        <f t="shared" si="20"/>
        <v/>
      </c>
      <c r="H72" s="274" t="str">
        <f t="shared" si="21"/>
        <v/>
      </c>
      <c r="I72" s="271" t="str">
        <f t="shared" si="22"/>
        <v/>
      </c>
      <c r="J72" s="272" t="str">
        <f t="shared" si="23"/>
        <v/>
      </c>
      <c r="K72" s="273" t="str">
        <f t="shared" si="24"/>
        <v/>
      </c>
      <c r="L72" s="155"/>
      <c r="M72" s="35"/>
      <c r="P72" s="43" t="s">
        <v>93</v>
      </c>
      <c r="Q72" s="43" t="s">
        <v>353</v>
      </c>
      <c r="R72" s="151">
        <f t="shared" si="30"/>
        <v>0</v>
      </c>
      <c r="S72" s="152">
        <f t="shared" si="31"/>
        <v>0</v>
      </c>
      <c r="T72" s="153">
        <f t="shared" si="32"/>
        <v>0</v>
      </c>
      <c r="U72" s="32">
        <f t="shared" si="25"/>
        <v>0</v>
      </c>
      <c r="V72" s="151">
        <f>Lotto6_R940_1!$L$52</f>
        <v>0</v>
      </c>
      <c r="W72" s="152">
        <f>Lotto6_R940_2!$L$52</f>
        <v>0</v>
      </c>
      <c r="X72" s="153">
        <f>Lotto6_R940_3!$L$52</f>
        <v>0</v>
      </c>
      <c r="Y72" s="74" t="str">
        <f t="shared" si="26"/>
        <v>NO</v>
      </c>
    </row>
    <row r="73" spans="1:25" ht="15.75" hidden="1" x14ac:dyDescent="0.25">
      <c r="A73" s="154"/>
      <c r="B73" s="154"/>
      <c r="C73" s="154"/>
      <c r="D73" s="35"/>
      <c r="E73" s="156"/>
      <c r="F73" s="265" t="str">
        <f t="shared" si="19"/>
        <v/>
      </c>
      <c r="G73" s="266" t="str">
        <f t="shared" si="20"/>
        <v/>
      </c>
      <c r="H73" s="269" t="str">
        <f t="shared" si="21"/>
        <v/>
      </c>
      <c r="I73" s="266" t="str">
        <f t="shared" si="22"/>
        <v/>
      </c>
      <c r="J73" s="267" t="str">
        <f t="shared" si="23"/>
        <v/>
      </c>
      <c r="K73" s="268" t="str">
        <f t="shared" si="24"/>
        <v/>
      </c>
      <c r="L73" s="155"/>
      <c r="M73" s="35"/>
      <c r="P73" s="80" t="s">
        <v>94</v>
      </c>
      <c r="Q73" s="80" t="s">
        <v>362</v>
      </c>
      <c r="R73" s="151">
        <f t="shared" si="30"/>
        <v>0</v>
      </c>
      <c r="S73" s="152">
        <f t="shared" si="31"/>
        <v>0</v>
      </c>
      <c r="T73" s="153">
        <f t="shared" si="32"/>
        <v>0</v>
      </c>
      <c r="U73" s="32">
        <f t="shared" si="25"/>
        <v>0</v>
      </c>
      <c r="V73" s="151">
        <f>Lotto6_R940_1!$L$54</f>
        <v>0</v>
      </c>
      <c r="W73" s="152">
        <f>Lotto6_R940_2!$L$54</f>
        <v>0</v>
      </c>
      <c r="X73" s="153">
        <f>Lotto6_R940_3!$L$54</f>
        <v>0</v>
      </c>
      <c r="Y73" s="74" t="str">
        <f t="shared" si="26"/>
        <v>NO</v>
      </c>
    </row>
    <row r="74" spans="1:25" ht="15.75" hidden="1" x14ac:dyDescent="0.25">
      <c r="A74" s="154"/>
      <c r="B74" s="154"/>
      <c r="C74" s="154"/>
      <c r="D74" s="35"/>
      <c r="E74" s="156"/>
      <c r="F74" s="270" t="str">
        <f t="shared" si="19"/>
        <v/>
      </c>
      <c r="G74" s="271" t="str">
        <f t="shared" si="20"/>
        <v/>
      </c>
      <c r="H74" s="274" t="str">
        <f t="shared" si="21"/>
        <v/>
      </c>
      <c r="I74" s="271" t="str">
        <f t="shared" si="22"/>
        <v/>
      </c>
      <c r="J74" s="272" t="str">
        <f t="shared" si="23"/>
        <v/>
      </c>
      <c r="K74" s="273" t="str">
        <f t="shared" si="24"/>
        <v/>
      </c>
      <c r="L74" s="155"/>
      <c r="M74" s="35"/>
      <c r="P74" s="43" t="s">
        <v>95</v>
      </c>
      <c r="Q74" s="43" t="s">
        <v>371</v>
      </c>
      <c r="R74" s="151">
        <f t="shared" si="30"/>
        <v>0</v>
      </c>
      <c r="S74" s="152">
        <f t="shared" si="31"/>
        <v>0</v>
      </c>
      <c r="T74" s="153">
        <f t="shared" si="32"/>
        <v>0</v>
      </c>
      <c r="U74" s="32">
        <f t="shared" si="25"/>
        <v>0</v>
      </c>
      <c r="V74" s="151">
        <f>IF(Lotto6_R940_1!$L$56&lt;=2,0,Lotto6_R940_1!$L$56-2)</f>
        <v>0</v>
      </c>
      <c r="W74" s="152">
        <f>IF(Lotto6_R940_2!$L$56&lt;=2,0,Lotto6_R940_2!$L$56-2)</f>
        <v>0</v>
      </c>
      <c r="X74" s="153">
        <f>IF(Lotto6_R940_3!$L$56&lt;=2,0,Lotto6_R940_3!$L$56-2)</f>
        <v>0</v>
      </c>
      <c r="Y74" s="74" t="str">
        <f t="shared" si="26"/>
        <v>NO</v>
      </c>
    </row>
    <row r="75" spans="1:25" ht="15.75" hidden="1" x14ac:dyDescent="0.25">
      <c r="A75" s="154"/>
      <c r="B75" s="154"/>
      <c r="C75" s="154"/>
      <c r="D75" s="35"/>
      <c r="E75" s="156"/>
      <c r="F75" s="265" t="str">
        <f t="shared" si="19"/>
        <v/>
      </c>
      <c r="G75" s="266" t="str">
        <f t="shared" si="20"/>
        <v/>
      </c>
      <c r="H75" s="269" t="str">
        <f t="shared" si="21"/>
        <v/>
      </c>
      <c r="I75" s="266" t="str">
        <f t="shared" si="22"/>
        <v/>
      </c>
      <c r="J75" s="267" t="str">
        <f t="shared" si="23"/>
        <v/>
      </c>
      <c r="K75" s="268" t="str">
        <f t="shared" si="24"/>
        <v/>
      </c>
      <c r="L75" s="155"/>
      <c r="M75" s="35"/>
      <c r="P75" s="80" t="s">
        <v>96</v>
      </c>
      <c r="Q75" s="80" t="s">
        <v>380</v>
      </c>
      <c r="R75" s="151">
        <f t="shared" si="30"/>
        <v>0</v>
      </c>
      <c r="S75" s="152">
        <f t="shared" si="31"/>
        <v>0</v>
      </c>
      <c r="T75" s="153">
        <f t="shared" si="32"/>
        <v>0</v>
      </c>
      <c r="U75" s="32">
        <f t="shared" si="25"/>
        <v>0</v>
      </c>
      <c r="V75" s="151">
        <f>Lotto6_R940_1!$L$58</f>
        <v>0</v>
      </c>
      <c r="W75" s="152">
        <f>Lotto6_R940_2!$L$58</f>
        <v>0</v>
      </c>
      <c r="X75" s="153">
        <f>Lotto6_R940_3!$L$58</f>
        <v>0</v>
      </c>
      <c r="Y75" s="74" t="str">
        <f t="shared" si="26"/>
        <v>NO</v>
      </c>
    </row>
    <row r="76" spans="1:25" ht="15.75" hidden="1" x14ac:dyDescent="0.25">
      <c r="A76" s="154"/>
      <c r="B76" s="154"/>
      <c r="C76" s="154"/>
      <c r="D76" s="35"/>
      <c r="E76" s="156"/>
      <c r="F76" s="270" t="str">
        <f t="shared" si="19"/>
        <v/>
      </c>
      <c r="G76" s="271" t="str">
        <f t="shared" si="20"/>
        <v/>
      </c>
      <c r="H76" s="274" t="str">
        <f t="shared" si="21"/>
        <v/>
      </c>
      <c r="I76" s="271" t="str">
        <f t="shared" si="22"/>
        <v/>
      </c>
      <c r="J76" s="272" t="str">
        <f t="shared" si="23"/>
        <v/>
      </c>
      <c r="K76" s="273" t="str">
        <f t="shared" si="24"/>
        <v/>
      </c>
      <c r="L76" s="155"/>
      <c r="M76" s="35"/>
      <c r="P76" s="43" t="s">
        <v>97</v>
      </c>
      <c r="Q76" s="43" t="s">
        <v>389</v>
      </c>
      <c r="R76" s="151">
        <f t="shared" si="30"/>
        <v>0</v>
      </c>
      <c r="S76" s="152">
        <f t="shared" si="31"/>
        <v>0</v>
      </c>
      <c r="T76" s="153">
        <f t="shared" si="32"/>
        <v>0</v>
      </c>
      <c r="U76" s="32">
        <f t="shared" si="25"/>
        <v>0</v>
      </c>
      <c r="V76" s="151">
        <f>Lotto6_R940_1!$L$64</f>
        <v>0</v>
      </c>
      <c r="W76" s="152">
        <f>Lotto6_R940_2!$L$64</f>
        <v>0</v>
      </c>
      <c r="X76" s="153">
        <f>Lotto6_R940_3!$L$64</f>
        <v>0</v>
      </c>
      <c r="Y76" s="74" t="str">
        <f t="shared" si="26"/>
        <v>NO</v>
      </c>
    </row>
    <row r="77" spans="1:25" ht="15.75" hidden="1" x14ac:dyDescent="0.25">
      <c r="A77" s="154"/>
      <c r="B77" s="154"/>
      <c r="C77" s="154"/>
      <c r="D77" s="35"/>
      <c r="E77" s="156"/>
      <c r="F77" s="265" t="str">
        <f t="shared" si="19"/>
        <v/>
      </c>
      <c r="G77" s="266" t="str">
        <f t="shared" si="20"/>
        <v/>
      </c>
      <c r="H77" s="269" t="str">
        <f t="shared" si="21"/>
        <v/>
      </c>
      <c r="I77" s="266" t="str">
        <f t="shared" si="22"/>
        <v/>
      </c>
      <c r="J77" s="267" t="str">
        <f t="shared" si="23"/>
        <v/>
      </c>
      <c r="K77" s="268" t="str">
        <f t="shared" si="24"/>
        <v/>
      </c>
      <c r="L77" s="155"/>
      <c r="M77" s="35"/>
      <c r="P77" s="43" t="s">
        <v>101</v>
      </c>
      <c r="Q77" s="43" t="s">
        <v>415</v>
      </c>
      <c r="R77" s="151">
        <f t="shared" si="30"/>
        <v>0</v>
      </c>
      <c r="S77" s="152">
        <f t="shared" si="31"/>
        <v>0</v>
      </c>
      <c r="T77" s="153">
        <f t="shared" si="32"/>
        <v>0</v>
      </c>
      <c r="U77" s="32">
        <f t="shared" si="25"/>
        <v>0</v>
      </c>
      <c r="V77" s="151">
        <f>Lotto6_R940_1!$L$29</f>
        <v>0</v>
      </c>
      <c r="W77" s="152">
        <f>Lotto6_R940_2!$L$29</f>
        <v>0</v>
      </c>
      <c r="X77" s="153">
        <f>Lotto6_R940_3!$L$29</f>
        <v>0</v>
      </c>
      <c r="Y77" s="74" t="str">
        <f t="shared" si="26"/>
        <v>NO</v>
      </c>
    </row>
    <row r="78" spans="1:25" ht="15.75" hidden="1" x14ac:dyDescent="0.25">
      <c r="A78" s="154"/>
      <c r="B78" s="154"/>
      <c r="C78" s="154"/>
      <c r="D78" s="35"/>
      <c r="E78" s="156"/>
      <c r="F78" s="270" t="str">
        <f t="shared" si="19"/>
        <v/>
      </c>
      <c r="G78" s="271" t="str">
        <f t="shared" si="20"/>
        <v/>
      </c>
      <c r="H78" s="274" t="str">
        <f t="shared" si="21"/>
        <v/>
      </c>
      <c r="I78" s="271" t="str">
        <f t="shared" si="22"/>
        <v/>
      </c>
      <c r="J78" s="272" t="str">
        <f t="shared" si="23"/>
        <v/>
      </c>
      <c r="K78" s="273" t="str">
        <f t="shared" si="24"/>
        <v/>
      </c>
      <c r="L78" s="155"/>
      <c r="M78" s="35"/>
      <c r="P78" s="80" t="s">
        <v>102</v>
      </c>
      <c r="Q78" s="80" t="s">
        <v>422</v>
      </c>
      <c r="R78" s="151">
        <f t="shared" si="30"/>
        <v>0</v>
      </c>
      <c r="S78" s="152">
        <f t="shared" si="31"/>
        <v>0</v>
      </c>
      <c r="T78" s="153">
        <f t="shared" si="32"/>
        <v>0</v>
      </c>
      <c r="U78" s="32">
        <f t="shared" si="25"/>
        <v>0</v>
      </c>
      <c r="V78" s="151">
        <f>Lotto6_R940_1!$L$37</f>
        <v>0</v>
      </c>
      <c r="W78" s="152">
        <f>Lotto6_R940_2!$L$37</f>
        <v>0</v>
      </c>
      <c r="X78" s="153">
        <f>Lotto6_R940_3!$L$37</f>
        <v>0</v>
      </c>
      <c r="Y78" s="74" t="str">
        <f t="shared" si="26"/>
        <v>NO</v>
      </c>
    </row>
    <row r="79" spans="1:25" ht="15.75" hidden="1" x14ac:dyDescent="0.25">
      <c r="A79" s="154"/>
      <c r="B79" s="154"/>
      <c r="C79" s="154"/>
      <c r="D79" s="35"/>
      <c r="E79" s="156"/>
      <c r="F79" s="265" t="str">
        <f t="shared" si="19"/>
        <v/>
      </c>
      <c r="G79" s="266" t="str">
        <f t="shared" si="20"/>
        <v/>
      </c>
      <c r="H79" s="269" t="str">
        <f t="shared" si="21"/>
        <v/>
      </c>
      <c r="I79" s="266" t="str">
        <f t="shared" si="22"/>
        <v/>
      </c>
      <c r="J79" s="267" t="str">
        <f t="shared" si="23"/>
        <v/>
      </c>
      <c r="K79" s="268" t="str">
        <f t="shared" si="24"/>
        <v/>
      </c>
      <c r="L79" s="155"/>
      <c r="M79" s="35"/>
      <c r="P79" s="43" t="s">
        <v>103</v>
      </c>
      <c r="Q79" s="43" t="s">
        <v>429</v>
      </c>
      <c r="R79" s="151">
        <f t="shared" si="30"/>
        <v>0</v>
      </c>
      <c r="S79" s="152">
        <f t="shared" si="31"/>
        <v>0</v>
      </c>
      <c r="T79" s="153">
        <f t="shared" si="32"/>
        <v>0</v>
      </c>
      <c r="U79" s="32">
        <f t="shared" si="25"/>
        <v>0</v>
      </c>
      <c r="V79" s="151">
        <f>Lotto6_R940_1!$L$38</f>
        <v>0</v>
      </c>
      <c r="W79" s="152">
        <f>Lotto6_R940_2!$L$38</f>
        <v>0</v>
      </c>
      <c r="X79" s="153">
        <f>Lotto6_R940_3!$L$38</f>
        <v>0</v>
      </c>
      <c r="Y79" s="74" t="str">
        <f t="shared" si="26"/>
        <v>NO</v>
      </c>
    </row>
    <row r="80" spans="1:25" ht="15.75" hidden="1" x14ac:dyDescent="0.25">
      <c r="A80" s="154"/>
      <c r="B80" s="154"/>
      <c r="C80" s="154"/>
      <c r="D80" s="35"/>
      <c r="E80" s="156"/>
      <c r="F80" s="270" t="str">
        <f t="shared" si="19"/>
        <v/>
      </c>
      <c r="G80" s="271" t="str">
        <f t="shared" si="20"/>
        <v/>
      </c>
      <c r="H80" s="274" t="str">
        <f t="shared" si="21"/>
        <v/>
      </c>
      <c r="I80" s="271" t="str">
        <f t="shared" si="22"/>
        <v/>
      </c>
      <c r="J80" s="272" t="str">
        <f t="shared" si="23"/>
        <v/>
      </c>
      <c r="K80" s="273" t="str">
        <f t="shared" si="24"/>
        <v/>
      </c>
      <c r="L80" s="155"/>
      <c r="M80" s="35"/>
      <c r="P80" s="80" t="s">
        <v>104</v>
      </c>
      <c r="Q80" s="80" t="s">
        <v>436</v>
      </c>
      <c r="R80" s="151">
        <f t="shared" si="30"/>
        <v>0</v>
      </c>
      <c r="S80" s="152">
        <f t="shared" si="31"/>
        <v>0</v>
      </c>
      <c r="T80" s="153">
        <f t="shared" si="32"/>
        <v>0</v>
      </c>
      <c r="U80" s="32">
        <f t="shared" si="25"/>
        <v>0</v>
      </c>
      <c r="V80" s="151">
        <f>Lotto6_R940_1!$L$30</f>
        <v>0</v>
      </c>
      <c r="W80" s="152">
        <f>Lotto6_R940_2!$L$30</f>
        <v>0</v>
      </c>
      <c r="X80" s="153">
        <f>Lotto6_R940_3!$L$30</f>
        <v>0</v>
      </c>
      <c r="Y80" s="74" t="str">
        <f t="shared" si="26"/>
        <v>NO</v>
      </c>
    </row>
    <row r="81" spans="1:25" ht="15.75" hidden="1" x14ac:dyDescent="0.25">
      <c r="A81" s="154"/>
      <c r="B81" s="154"/>
      <c r="C81" s="154"/>
      <c r="D81" s="35"/>
      <c r="E81" s="156"/>
      <c r="F81" s="265" t="str">
        <f t="shared" si="19"/>
        <v/>
      </c>
      <c r="G81" s="266" t="str">
        <f t="shared" si="20"/>
        <v/>
      </c>
      <c r="H81" s="269" t="str">
        <f t="shared" si="21"/>
        <v/>
      </c>
      <c r="I81" s="266" t="str">
        <f t="shared" si="22"/>
        <v/>
      </c>
      <c r="J81" s="267" t="str">
        <f t="shared" si="23"/>
        <v/>
      </c>
      <c r="K81" s="268" t="str">
        <f t="shared" si="24"/>
        <v/>
      </c>
      <c r="L81" s="155"/>
      <c r="M81" s="35"/>
      <c r="P81" s="43" t="s">
        <v>105</v>
      </c>
      <c r="Q81" s="80" t="s">
        <v>444</v>
      </c>
      <c r="R81" s="151">
        <f t="shared" si="30"/>
        <v>0</v>
      </c>
      <c r="S81" s="152">
        <f t="shared" si="31"/>
        <v>0</v>
      </c>
      <c r="T81" s="153">
        <f t="shared" si="32"/>
        <v>0</v>
      </c>
      <c r="U81" s="32">
        <f t="shared" si="25"/>
        <v>0</v>
      </c>
      <c r="V81" s="151">
        <f>Lotto6_R940_1!$L$33</f>
        <v>0</v>
      </c>
      <c r="W81" s="152">
        <f>Lotto6_R940_2!$L$33</f>
        <v>0</v>
      </c>
      <c r="X81" s="153">
        <f>Lotto6_R940_3!$L$33</f>
        <v>0</v>
      </c>
      <c r="Y81" s="74" t="str">
        <f t="shared" si="26"/>
        <v>NO</v>
      </c>
    </row>
    <row r="82" spans="1:25" ht="25.5" hidden="1" x14ac:dyDescent="0.25">
      <c r="A82" s="154"/>
      <c r="B82" s="154"/>
      <c r="C82" s="154"/>
      <c r="D82" s="35"/>
      <c r="E82" s="156"/>
      <c r="F82" s="270" t="str">
        <f t="shared" si="19"/>
        <v/>
      </c>
      <c r="G82" s="271" t="str">
        <f t="shared" si="20"/>
        <v/>
      </c>
      <c r="H82" s="274" t="str">
        <f t="shared" si="21"/>
        <v/>
      </c>
      <c r="I82" s="271" t="str">
        <f t="shared" si="22"/>
        <v/>
      </c>
      <c r="J82" s="272" t="str">
        <f t="shared" si="23"/>
        <v/>
      </c>
      <c r="K82" s="273" t="str">
        <f t="shared" si="24"/>
        <v/>
      </c>
      <c r="L82" s="155"/>
      <c r="M82" s="35"/>
      <c r="P82" s="80" t="s">
        <v>106</v>
      </c>
      <c r="Q82" s="43" t="s">
        <v>451</v>
      </c>
      <c r="R82" s="151">
        <f t="shared" si="30"/>
        <v>0</v>
      </c>
      <c r="S82" s="152">
        <f t="shared" si="31"/>
        <v>0</v>
      </c>
      <c r="T82" s="153">
        <f t="shared" si="32"/>
        <v>0</v>
      </c>
      <c r="U82" s="32">
        <f t="shared" si="25"/>
        <v>0</v>
      </c>
      <c r="V82" s="151">
        <f>Lotto6_R940_1!$L$34</f>
        <v>0</v>
      </c>
      <c r="W82" s="152">
        <f>Lotto6_R940_2!$L$34</f>
        <v>0</v>
      </c>
      <c r="X82" s="153">
        <f>Lotto6_R940_3!$L$34</f>
        <v>0</v>
      </c>
      <c r="Y82" s="74" t="str">
        <f t="shared" si="26"/>
        <v>NO</v>
      </c>
    </row>
    <row r="83" spans="1:25" ht="15.75" hidden="1" x14ac:dyDescent="0.25">
      <c r="A83" s="154"/>
      <c r="B83" s="154"/>
      <c r="C83" s="154"/>
      <c r="D83" s="35"/>
      <c r="E83" s="156"/>
      <c r="F83" s="265" t="str">
        <f t="shared" si="19"/>
        <v/>
      </c>
      <c r="G83" s="266" t="str">
        <f t="shared" si="20"/>
        <v/>
      </c>
      <c r="H83" s="269" t="str">
        <f t="shared" si="21"/>
        <v/>
      </c>
      <c r="I83" s="266" t="str">
        <f t="shared" si="22"/>
        <v/>
      </c>
      <c r="J83" s="267" t="str">
        <f t="shared" si="23"/>
        <v/>
      </c>
      <c r="K83" s="268" t="str">
        <f t="shared" si="24"/>
        <v/>
      </c>
      <c r="L83" s="155"/>
      <c r="M83" s="35"/>
      <c r="P83" s="43" t="s">
        <v>107</v>
      </c>
      <c r="Q83" s="43" t="s">
        <v>458</v>
      </c>
      <c r="R83" s="151">
        <f t="shared" si="30"/>
        <v>0</v>
      </c>
      <c r="S83" s="152">
        <f t="shared" si="31"/>
        <v>0</v>
      </c>
      <c r="T83" s="153">
        <f t="shared" si="32"/>
        <v>0</v>
      </c>
      <c r="U83" s="32">
        <f t="shared" si="25"/>
        <v>0</v>
      </c>
      <c r="V83" s="151">
        <f>Lotto6_R940_1!L67</f>
        <v>0</v>
      </c>
      <c r="W83" s="152">
        <f>Lotto6_R940_2!M67</f>
        <v>0</v>
      </c>
      <c r="X83" s="153">
        <f>Lotto6_R940_3!N67</f>
        <v>0</v>
      </c>
      <c r="Y83" s="74" t="str">
        <f t="shared" si="26"/>
        <v>NO</v>
      </c>
    </row>
    <row r="84" spans="1:25" ht="15.75" hidden="1" x14ac:dyDescent="0.25">
      <c r="A84" s="154"/>
      <c r="B84" s="154"/>
      <c r="C84" s="154"/>
      <c r="D84" s="35"/>
      <c r="E84" s="156"/>
      <c r="F84" s="270" t="str">
        <f t="shared" si="19"/>
        <v/>
      </c>
      <c r="G84" s="271" t="str">
        <f t="shared" si="20"/>
        <v/>
      </c>
      <c r="H84" s="274" t="str">
        <f t="shared" si="21"/>
        <v/>
      </c>
      <c r="I84" s="271" t="str">
        <f t="shared" si="22"/>
        <v/>
      </c>
      <c r="J84" s="272" t="str">
        <f t="shared" si="23"/>
        <v/>
      </c>
      <c r="K84" s="273" t="str">
        <f t="shared" si="24"/>
        <v/>
      </c>
      <c r="L84" s="155"/>
      <c r="M84" s="35"/>
      <c r="P84" s="80" t="s">
        <v>108</v>
      </c>
      <c r="Q84" s="80" t="s">
        <v>494</v>
      </c>
      <c r="R84" s="151">
        <f>IF($R$15&gt;0,COUNTIF(TS4L6_1,P84)*$R$13,0)</f>
        <v>0</v>
      </c>
      <c r="S84" s="152">
        <f>IF($S$15&gt;0,COUNTIF(TS4L6_2,P84)*$S$13,0)</f>
        <v>0</v>
      </c>
      <c r="T84" s="153">
        <f>IF($T$15&gt;0,COUNTIF(TS4L6_3,P84)*$T$13,0)</f>
        <v>0</v>
      </c>
      <c r="U84" s="32">
        <f t="shared" si="25"/>
        <v>0</v>
      </c>
      <c r="Y84" s="74" t="str">
        <f t="shared" si="26"/>
        <v>NO</v>
      </c>
    </row>
    <row r="85" spans="1:25" ht="15.75" hidden="1" x14ac:dyDescent="0.25">
      <c r="A85" s="154"/>
      <c r="B85" s="154"/>
      <c r="C85" s="154"/>
      <c r="D85" s="35"/>
      <c r="E85" s="156"/>
      <c r="F85" s="265" t="str">
        <f t="shared" si="19"/>
        <v/>
      </c>
      <c r="G85" s="266" t="str">
        <f t="shared" si="20"/>
        <v/>
      </c>
      <c r="H85" s="269" t="str">
        <f t="shared" si="21"/>
        <v/>
      </c>
      <c r="I85" s="266" t="str">
        <f t="shared" si="22"/>
        <v/>
      </c>
      <c r="J85" s="267" t="str">
        <f t="shared" si="23"/>
        <v/>
      </c>
      <c r="K85" s="268" t="str">
        <f t="shared" si="24"/>
        <v/>
      </c>
      <c r="L85" s="155"/>
      <c r="M85" s="35"/>
      <c r="P85" s="80" t="s">
        <v>495</v>
      </c>
      <c r="Q85" s="80" t="s">
        <v>460</v>
      </c>
      <c r="R85" s="151">
        <f>IF($R$15&gt;0,COUNTIF(TS4L6_1,P85)*$R$13,0)</f>
        <v>0</v>
      </c>
      <c r="S85" s="152">
        <f>IF($S$15&gt;0,COUNTIF(TS4L6_2,P85)*$S$13,0)</f>
        <v>0</v>
      </c>
      <c r="T85" s="153">
        <f>IF($T$15&gt;0,COUNTIF(TS4L6_3,P85)*$T$13,0)</f>
        <v>0</v>
      </c>
      <c r="U85" s="32">
        <f t="shared" si="25"/>
        <v>0</v>
      </c>
      <c r="Y85" s="74" t="str">
        <f t="shared" si="26"/>
        <v>NO</v>
      </c>
    </row>
    <row r="86" spans="1:25" ht="15.75" hidden="1" x14ac:dyDescent="0.25">
      <c r="A86" s="154"/>
      <c r="B86" s="154"/>
      <c r="C86" s="154"/>
      <c r="D86" s="35"/>
      <c r="E86" s="156"/>
      <c r="F86" s="270" t="str">
        <f t="shared" si="19"/>
        <v/>
      </c>
      <c r="G86" s="271" t="str">
        <f t="shared" si="20"/>
        <v/>
      </c>
      <c r="H86" s="274" t="str">
        <f t="shared" si="21"/>
        <v/>
      </c>
      <c r="I86" s="271" t="str">
        <f t="shared" si="22"/>
        <v/>
      </c>
      <c r="J86" s="272" t="str">
        <f t="shared" si="23"/>
        <v/>
      </c>
      <c r="K86" s="273" t="str">
        <f t="shared" si="24"/>
        <v/>
      </c>
      <c r="L86" s="155"/>
      <c r="M86" s="35"/>
      <c r="P86" s="43" t="s">
        <v>109</v>
      </c>
      <c r="Q86" s="43" t="s">
        <v>467</v>
      </c>
      <c r="R86" s="151">
        <f>IF($R$15&gt;0,COUNTIF(TS4L6_1,P86)*$R$13,0)</f>
        <v>0</v>
      </c>
      <c r="S86" s="152">
        <f>IF($S$15&gt;0,COUNTIF(TS4L6_2,P86)*$S$13,0)</f>
        <v>0</v>
      </c>
      <c r="T86" s="153">
        <f>IF($T$15&gt;0,COUNTIF(TS4L6_3,P86)*$T$13,0)</f>
        <v>0</v>
      </c>
      <c r="U86" s="32">
        <f t="shared" si="25"/>
        <v>0</v>
      </c>
      <c r="Y86" s="74" t="str">
        <f t="shared" si="26"/>
        <v>NO</v>
      </c>
    </row>
    <row r="87" spans="1:25" ht="15.75" thickBot="1" x14ac:dyDescent="0.3">
      <c r="A87" s="154"/>
      <c r="B87" s="154"/>
      <c r="C87" s="154"/>
      <c r="D87" s="11"/>
      <c r="E87" s="157"/>
      <c r="F87" s="110"/>
      <c r="G87" s="110"/>
      <c r="H87" s="110"/>
      <c r="I87" s="110"/>
      <c r="J87" s="110"/>
      <c r="K87" s="110"/>
      <c r="L87" s="158"/>
      <c r="M87" s="11"/>
      <c r="O87" s="35"/>
      <c r="P87" s="159"/>
      <c r="Q87" s="159"/>
      <c r="R87" s="32"/>
      <c r="S87" s="32"/>
      <c r="T87" s="32"/>
      <c r="U87" s="32"/>
      <c r="Y87" s="147" t="s">
        <v>59</v>
      </c>
    </row>
    <row r="88" spans="1:25" ht="21" x14ac:dyDescent="0.25">
      <c r="A88" s="154"/>
      <c r="B88" s="154"/>
      <c r="C88" s="154"/>
      <c r="D88" s="11"/>
      <c r="E88" s="160"/>
      <c r="F88" s="373" t="str">
        <f>IF(G141&lt;0,"Superata Quota 20%","")</f>
        <v/>
      </c>
      <c r="G88" s="373"/>
      <c r="H88" s="373"/>
      <c r="I88" s="373"/>
      <c r="J88" s="373"/>
      <c r="K88" s="373"/>
      <c r="L88" s="10"/>
      <c r="M88" s="11"/>
      <c r="O88" s="35"/>
      <c r="P88" s="159"/>
      <c r="Q88" s="159"/>
      <c r="R88" s="32"/>
      <c r="S88" s="32"/>
      <c r="T88" s="32"/>
      <c r="U88" s="32"/>
      <c r="Y88" s="147" t="s">
        <v>59</v>
      </c>
    </row>
    <row r="89" spans="1:25" ht="23.25" hidden="1" x14ac:dyDescent="0.25">
      <c r="A89" s="154"/>
      <c r="B89" s="154"/>
      <c r="C89" s="154"/>
      <c r="D89" s="35"/>
      <c r="E89" s="156"/>
      <c r="F89" s="374" t="s">
        <v>111</v>
      </c>
      <c r="G89" s="374"/>
      <c r="H89" s="374"/>
      <c r="I89" s="374"/>
      <c r="J89" s="374"/>
      <c r="K89" s="374"/>
      <c r="L89" s="155"/>
      <c r="M89" s="35"/>
      <c r="P89" s="29"/>
      <c r="R89" s="32"/>
      <c r="S89" s="32"/>
      <c r="T89" s="32"/>
      <c r="U89" s="32"/>
      <c r="Y89" s="74" t="str">
        <f>IF(K140&gt;0,"SI","NO")</f>
        <v>NO</v>
      </c>
    </row>
    <row r="90" spans="1:25" ht="16.5" hidden="1" thickBot="1" x14ac:dyDescent="0.3">
      <c r="A90" s="154"/>
      <c r="B90" s="154"/>
      <c r="C90" s="154"/>
      <c r="D90" s="35"/>
      <c r="E90" s="156"/>
      <c r="F90" s="141" t="s">
        <v>64</v>
      </c>
      <c r="G90" s="141" t="s">
        <v>65</v>
      </c>
      <c r="H90" s="141" t="s">
        <v>659</v>
      </c>
      <c r="I90" s="141" t="s">
        <v>66</v>
      </c>
      <c r="J90" s="141" t="s">
        <v>67</v>
      </c>
      <c r="K90" s="141" t="s">
        <v>68</v>
      </c>
      <c r="L90" s="155"/>
      <c r="M90" s="35"/>
      <c r="P90" s="24" t="s">
        <v>69</v>
      </c>
      <c r="Q90" s="150" t="s">
        <v>65</v>
      </c>
      <c r="R90" s="151"/>
      <c r="S90" s="152"/>
      <c r="T90" s="153"/>
      <c r="U90" s="32">
        <f t="shared" ref="U90:U99" si="33">SUM(R90:T90)</f>
        <v>0</v>
      </c>
      <c r="V90" s="151"/>
      <c r="W90" s="152"/>
      <c r="X90" s="153"/>
      <c r="Y90" s="74" t="str">
        <f>IF(K140&gt;0,"SI","NO")</f>
        <v>NO</v>
      </c>
    </row>
    <row r="91" spans="1:25" ht="15.75" hidden="1" x14ac:dyDescent="0.25">
      <c r="A91" s="154"/>
      <c r="B91" s="154"/>
      <c r="C91" s="154"/>
      <c r="D91" s="35"/>
      <c r="E91" s="156"/>
      <c r="F91" s="275" t="str">
        <f t="shared" ref="F91:F130" si="34">IF(I91="","",VLOOKUP(P91,Tabella_Prezzi,10,FALSE))</f>
        <v/>
      </c>
      <c r="G91" s="275" t="str">
        <f t="shared" ref="G91:G103" si="35">IF(I91="","",VLOOKUP(P91,Tabella_Prezzi,6,FALSE))</f>
        <v/>
      </c>
      <c r="H91" s="277" t="str">
        <f t="shared" ref="H91:H130" si="36">IF(I91="","",VLOOKUP(P91,Tabella_Prezzi,8,FALSE))</f>
        <v/>
      </c>
      <c r="I91" s="275" t="str">
        <f t="shared" ref="I91:I130" si="37">IF(U91&gt;0,U91,"")</f>
        <v/>
      </c>
      <c r="J91" s="276" t="str">
        <f t="shared" ref="J91:J130" si="38">IF(I91="","",VLOOKUP(P91,Tabella_Prezzi,4,FALSE))</f>
        <v/>
      </c>
      <c r="K91" s="276" t="str">
        <f t="shared" ref="K91:K130" si="39">IF(F91="","",J91*I91)</f>
        <v/>
      </c>
      <c r="L91" s="155"/>
      <c r="M91" s="35"/>
      <c r="P91" s="80" t="s">
        <v>112</v>
      </c>
      <c r="Q91" s="80" t="s">
        <v>611</v>
      </c>
      <c r="R91" s="151">
        <f>IF($R$14&gt;0,COUNTIF(TS4L6_1,P91)*V91*$R$13,0)</f>
        <v>0</v>
      </c>
      <c r="S91" s="152">
        <f>IF($S$14&gt;0,COUNTIF(TS4L6_2,P91)*W91*$S$13,0)</f>
        <v>0</v>
      </c>
      <c r="T91" s="153">
        <f>IF($T$14&gt;0,COUNTIF(TS4L6_3,P91)*X91*$T$13,0)</f>
        <v>0</v>
      </c>
      <c r="U91" s="32">
        <f t="shared" si="33"/>
        <v>0</v>
      </c>
      <c r="V91" s="151">
        <f>Lotto6_R940_1!$L$60</f>
        <v>0</v>
      </c>
      <c r="W91" s="152">
        <f>Lotto6_R940_2!$L$60</f>
        <v>0</v>
      </c>
      <c r="X91" s="153">
        <f>Lotto6_R940_3!$L$60</f>
        <v>0</v>
      </c>
      <c r="Y91" s="74" t="str">
        <f>IF($I91&lt;&gt;"","SI","NO")</f>
        <v>NO</v>
      </c>
    </row>
    <row r="92" spans="1:25" ht="15.75" hidden="1" x14ac:dyDescent="0.25">
      <c r="A92" s="154"/>
      <c r="B92" s="154"/>
      <c r="C92" s="154"/>
      <c r="D92" s="35"/>
      <c r="E92" s="156"/>
      <c r="F92" s="279" t="str">
        <f t="shared" si="34"/>
        <v/>
      </c>
      <c r="G92" s="279" t="str">
        <f t="shared" si="35"/>
        <v/>
      </c>
      <c r="H92" s="278" t="str">
        <f t="shared" si="36"/>
        <v/>
      </c>
      <c r="I92" s="279" t="str">
        <f t="shared" si="37"/>
        <v/>
      </c>
      <c r="J92" s="280" t="str">
        <f t="shared" si="38"/>
        <v/>
      </c>
      <c r="K92" s="280" t="str">
        <f t="shared" si="39"/>
        <v/>
      </c>
      <c r="L92" s="155"/>
      <c r="M92" s="35"/>
      <c r="P92" s="43" t="s">
        <v>113</v>
      </c>
      <c r="Q92" s="43" t="s">
        <v>612</v>
      </c>
      <c r="R92" s="151">
        <f>IF($R$14&gt;0,COUNTIF(TS4L6_1,P92)*V92*$R$13,0)</f>
        <v>0</v>
      </c>
      <c r="S92" s="152">
        <f>IF($S$14&gt;0,COUNTIF(TS4L6_2,P92)*W92*$S$13,0)</f>
        <v>0</v>
      </c>
      <c r="T92" s="153">
        <f>IF($T$14&gt;0,COUNTIF(TS4L6_3,P92)*X92*$T$13,0)</f>
        <v>0</v>
      </c>
      <c r="U92" s="32">
        <f t="shared" si="33"/>
        <v>0</v>
      </c>
      <c r="V92" s="151">
        <f>Lotto6_R940_1!$L$66</f>
        <v>0</v>
      </c>
      <c r="W92" s="152">
        <f>Lotto6_R940_2!$L$66</f>
        <v>0</v>
      </c>
      <c r="X92" s="153">
        <f>Lotto6_R940_3!$L$66</f>
        <v>0</v>
      </c>
      <c r="Y92" s="74" t="str">
        <f t="shared" ref="Y92:Y134" si="40">IF($I92&lt;&gt;"","SI","NO")</f>
        <v>NO</v>
      </c>
    </row>
    <row r="93" spans="1:25" ht="15.75" hidden="1" x14ac:dyDescent="0.25">
      <c r="A93" s="154"/>
      <c r="B93" s="154"/>
      <c r="C93" s="154"/>
      <c r="D93" s="35"/>
      <c r="E93" s="156"/>
      <c r="F93" s="275" t="str">
        <f t="shared" si="34"/>
        <v/>
      </c>
      <c r="G93" s="275" t="str">
        <f t="shared" si="35"/>
        <v/>
      </c>
      <c r="H93" s="277" t="str">
        <f t="shared" si="36"/>
        <v/>
      </c>
      <c r="I93" s="275" t="str">
        <f t="shared" si="37"/>
        <v/>
      </c>
      <c r="J93" s="276" t="str">
        <f t="shared" si="38"/>
        <v/>
      </c>
      <c r="K93" s="276" t="str">
        <f t="shared" si="39"/>
        <v/>
      </c>
      <c r="L93" s="155"/>
      <c r="M93" s="35"/>
      <c r="P93" s="80" t="s">
        <v>114</v>
      </c>
      <c r="Q93" s="80" t="s">
        <v>613</v>
      </c>
      <c r="R93" s="151">
        <f>IF($R$14&gt;0,COUNTIF(TS4L6_1,P93)*V93*$R$13,0)</f>
        <v>0</v>
      </c>
      <c r="S93" s="152">
        <f>IF($S$14&gt;0,COUNTIF(TS4L6_2,P93)*W93*$S$13,0)</f>
        <v>0</v>
      </c>
      <c r="T93" s="153">
        <f>IF($T$14&gt;0,COUNTIF(TS4L6_3,P93)*X93*$T$13,0)</f>
        <v>0</v>
      </c>
      <c r="U93" s="32">
        <f t="shared" si="33"/>
        <v>0</v>
      </c>
      <c r="V93" s="151">
        <f>Lotto6_R940_1!$L$68</f>
        <v>0</v>
      </c>
      <c r="W93" s="152">
        <f>Lotto6_R940_2!$L$68</f>
        <v>0</v>
      </c>
      <c r="X93" s="153">
        <f>Lotto6_R940_3!$L$68</f>
        <v>0</v>
      </c>
      <c r="Y93" s="74" t="str">
        <f t="shared" si="40"/>
        <v>NO</v>
      </c>
    </row>
    <row r="94" spans="1:25" ht="15.75" hidden="1" x14ac:dyDescent="0.25">
      <c r="A94" s="154"/>
      <c r="B94" s="154"/>
      <c r="C94" s="154"/>
      <c r="D94" s="35"/>
      <c r="E94" s="156"/>
      <c r="F94" s="279" t="str">
        <f t="shared" si="34"/>
        <v/>
      </c>
      <c r="G94" s="279" t="str">
        <f t="shared" si="35"/>
        <v/>
      </c>
      <c r="H94" s="278" t="str">
        <f t="shared" si="36"/>
        <v/>
      </c>
      <c r="I94" s="279" t="str">
        <f t="shared" si="37"/>
        <v/>
      </c>
      <c r="J94" s="280" t="str">
        <f t="shared" si="38"/>
        <v/>
      </c>
      <c r="K94" s="280" t="str">
        <f t="shared" si="39"/>
        <v/>
      </c>
      <c r="L94" s="155"/>
      <c r="M94" s="35"/>
      <c r="P94" s="43" t="s">
        <v>115</v>
      </c>
      <c r="Q94" s="43" t="s">
        <v>614</v>
      </c>
      <c r="R94" s="151">
        <f>IF($R$14&gt;0,COUNTIF(TS4L6_1,P94)*V94*$R$13,0)</f>
        <v>0</v>
      </c>
      <c r="S94" s="152">
        <f>IF($S$14&gt;0,COUNTIF(TS4L6_2,P94)*W94*$S$13,0)</f>
        <v>0</v>
      </c>
      <c r="T94" s="153">
        <f>IF($T$14&gt;0,COUNTIF(TS4L6_3,P94)*X94*$T$13,0)</f>
        <v>0</v>
      </c>
      <c r="U94" s="32">
        <f t="shared" si="33"/>
        <v>0</v>
      </c>
      <c r="V94" s="151">
        <f>Lotto6_R940_1!$L$70</f>
        <v>0</v>
      </c>
      <c r="W94" s="152">
        <f>Lotto6_R940_2!$L$70</f>
        <v>0</v>
      </c>
      <c r="X94" s="153">
        <f>Lotto6_R940_3!$L$70</f>
        <v>0</v>
      </c>
      <c r="Y94" s="74" t="str">
        <f t="shared" si="40"/>
        <v>NO</v>
      </c>
    </row>
    <row r="95" spans="1:25" ht="15.75" hidden="1" x14ac:dyDescent="0.25">
      <c r="A95" s="154"/>
      <c r="B95" s="154"/>
      <c r="C95" s="154"/>
      <c r="D95" s="35"/>
      <c r="E95" s="156"/>
      <c r="F95" s="275" t="str">
        <f t="shared" si="34"/>
        <v/>
      </c>
      <c r="G95" s="275" t="str">
        <f t="shared" si="35"/>
        <v/>
      </c>
      <c r="H95" s="277" t="str">
        <f t="shared" si="36"/>
        <v/>
      </c>
      <c r="I95" s="275" t="str">
        <f t="shared" si="37"/>
        <v/>
      </c>
      <c r="J95" s="276" t="str">
        <f t="shared" si="38"/>
        <v/>
      </c>
      <c r="K95" s="276" t="str">
        <f t="shared" si="39"/>
        <v/>
      </c>
      <c r="L95" s="155"/>
      <c r="M95" s="35"/>
      <c r="P95" s="80" t="s">
        <v>522</v>
      </c>
      <c r="Q95" s="80" t="s">
        <v>623</v>
      </c>
      <c r="R95" s="151">
        <f>IF($R$14&gt;0,COUNTIF(TS4L6_1,P95)*$R$13,0)</f>
        <v>0</v>
      </c>
      <c r="S95" s="152">
        <f>IF($S$14&gt;0,COUNTIF(TS4L6_2,P95)*$S$13,0)</f>
        <v>0</v>
      </c>
      <c r="T95" s="153">
        <f>IF($T$14&gt;0,COUNTIF(TS4L6_3,P95)*$T$13,0)</f>
        <v>0</v>
      </c>
      <c r="U95" s="32">
        <f t="shared" si="33"/>
        <v>0</v>
      </c>
      <c r="Y95" s="74" t="str">
        <f>IF($I95&lt;&gt;"","SI","NO")</f>
        <v>NO</v>
      </c>
    </row>
    <row r="96" spans="1:25" ht="15.75" hidden="1" x14ac:dyDescent="0.25">
      <c r="A96" s="154"/>
      <c r="B96" s="154"/>
      <c r="C96" s="154"/>
      <c r="D96" s="35"/>
      <c r="E96" s="156"/>
      <c r="F96" s="279" t="str">
        <f t="shared" si="34"/>
        <v/>
      </c>
      <c r="G96" s="279" t="str">
        <f t="shared" si="35"/>
        <v/>
      </c>
      <c r="H96" s="278" t="str">
        <f t="shared" si="36"/>
        <v/>
      </c>
      <c r="I96" s="279" t="str">
        <f t="shared" si="37"/>
        <v/>
      </c>
      <c r="J96" s="280" t="str">
        <f t="shared" si="38"/>
        <v/>
      </c>
      <c r="K96" s="280" t="str">
        <f t="shared" si="39"/>
        <v/>
      </c>
      <c r="L96" s="155"/>
      <c r="M96" s="35"/>
      <c r="P96" s="43" t="s">
        <v>525</v>
      </c>
      <c r="Q96" s="43" t="s">
        <v>615</v>
      </c>
      <c r="R96" s="151">
        <f>IF($R$14&gt;0,COUNTIF(TS4L6_1,P96)*$R$13,0)</f>
        <v>0</v>
      </c>
      <c r="S96" s="152">
        <f>IF($S$14&gt;0,COUNTIF(TS4L6_2,P96)*$S$13,0)</f>
        <v>0</v>
      </c>
      <c r="T96" s="153">
        <f>IF($T$14&gt;0,COUNTIF(TS4L6_3,P96)*$T$13,0)</f>
        <v>0</v>
      </c>
      <c r="U96" s="32">
        <f t="shared" si="33"/>
        <v>0</v>
      </c>
      <c r="Y96" s="74" t="str">
        <f t="shared" si="40"/>
        <v>NO</v>
      </c>
    </row>
    <row r="97" spans="1:25" ht="15.75" hidden="1" x14ac:dyDescent="0.25">
      <c r="A97" s="154"/>
      <c r="B97" s="154"/>
      <c r="C97" s="154"/>
      <c r="D97" s="35"/>
      <c r="E97" s="156"/>
      <c r="F97" s="275" t="str">
        <f t="shared" si="34"/>
        <v/>
      </c>
      <c r="G97" s="275" t="str">
        <f t="shared" si="35"/>
        <v/>
      </c>
      <c r="H97" s="277" t="str">
        <f t="shared" si="36"/>
        <v/>
      </c>
      <c r="I97" s="275" t="str">
        <f t="shared" si="37"/>
        <v/>
      </c>
      <c r="J97" s="276" t="str">
        <f t="shared" si="38"/>
        <v/>
      </c>
      <c r="K97" s="276" t="str">
        <f t="shared" si="39"/>
        <v/>
      </c>
      <c r="L97" s="155"/>
      <c r="M97" s="35"/>
      <c r="P97" s="80" t="s">
        <v>528</v>
      </c>
      <c r="Q97" s="80" t="s">
        <v>616</v>
      </c>
      <c r="R97" s="151">
        <f>IF($R$14&gt;0,COUNTIF(TS4L6_1,P97)*$R$13,0)</f>
        <v>0</v>
      </c>
      <c r="S97" s="152">
        <f>IF($S$14&gt;0,COUNTIF(TS4L6_2,P97)*$S$13,0)</f>
        <v>0</v>
      </c>
      <c r="T97" s="153">
        <f>IF($T$14&gt;0,COUNTIF(TS4L6_3,P97)*$T$13,0)</f>
        <v>0</v>
      </c>
      <c r="U97" s="32">
        <f t="shared" si="33"/>
        <v>0</v>
      </c>
      <c r="Y97" s="74" t="str">
        <f t="shared" si="40"/>
        <v>NO</v>
      </c>
    </row>
    <row r="98" spans="1:25" ht="15.75" hidden="1" x14ac:dyDescent="0.25">
      <c r="A98" s="154"/>
      <c r="B98" s="154"/>
      <c r="C98" s="154"/>
      <c r="D98" s="35"/>
      <c r="E98" s="156"/>
      <c r="F98" s="279" t="str">
        <f t="shared" si="34"/>
        <v/>
      </c>
      <c r="G98" s="279" t="str">
        <f t="shared" si="35"/>
        <v/>
      </c>
      <c r="H98" s="278" t="str">
        <f t="shared" si="36"/>
        <v/>
      </c>
      <c r="I98" s="279" t="str">
        <f t="shared" si="37"/>
        <v/>
      </c>
      <c r="J98" s="280" t="str">
        <f t="shared" si="38"/>
        <v/>
      </c>
      <c r="K98" s="280" t="str">
        <f t="shared" si="39"/>
        <v/>
      </c>
      <c r="L98" s="155"/>
      <c r="M98" s="35"/>
      <c r="P98" s="43" t="s">
        <v>531</v>
      </c>
      <c r="Q98" s="43" t="s">
        <v>609</v>
      </c>
      <c r="R98" s="151">
        <f>IF($R$14&gt;0,COUNTIF(TS4L6_1,P98)*$R$13,0)</f>
        <v>0</v>
      </c>
      <c r="S98" s="152">
        <f>IF($S$14&gt;0,COUNTIF(TS4L6_2,P98)*$S$13,0)</f>
        <v>0</v>
      </c>
      <c r="T98" s="153">
        <f>IF($T$14&gt;0,COUNTIF(TS4L6_3,P98)*$T$13,0)</f>
        <v>0</v>
      </c>
      <c r="U98" s="32">
        <f t="shared" si="33"/>
        <v>0</v>
      </c>
      <c r="Y98" s="74" t="str">
        <f t="shared" si="40"/>
        <v>NO</v>
      </c>
    </row>
    <row r="99" spans="1:25" ht="15.75" hidden="1" x14ac:dyDescent="0.25">
      <c r="A99" s="154"/>
      <c r="B99" s="154"/>
      <c r="C99" s="154"/>
      <c r="D99" s="35"/>
      <c r="E99" s="156"/>
      <c r="F99" s="275" t="str">
        <f t="shared" si="34"/>
        <v/>
      </c>
      <c r="G99" s="275" t="str">
        <f t="shared" si="35"/>
        <v/>
      </c>
      <c r="H99" s="277" t="str">
        <f t="shared" si="36"/>
        <v/>
      </c>
      <c r="I99" s="275" t="str">
        <f t="shared" si="37"/>
        <v/>
      </c>
      <c r="J99" s="276" t="str">
        <f t="shared" si="38"/>
        <v/>
      </c>
      <c r="K99" s="276" t="str">
        <f t="shared" si="39"/>
        <v/>
      </c>
      <c r="L99" s="155"/>
      <c r="M99" s="35"/>
      <c r="P99" s="80" t="s">
        <v>534</v>
      </c>
      <c r="Q99" s="80" t="s">
        <v>624</v>
      </c>
      <c r="R99" s="151">
        <f>IF($R$14&gt;0,COUNTIF(TS4L6_1,P99)*$R$13,0)</f>
        <v>0</v>
      </c>
      <c r="S99" s="152">
        <f>IF($S$14&gt;0,COUNTIF(TS4L6_2,P99)*$S$13,0)</f>
        <v>0</v>
      </c>
      <c r="T99" s="153">
        <f>IF($T$14&gt;0,COUNTIF(TS4L6_3,P99)*$T$13,0)</f>
        <v>0</v>
      </c>
      <c r="U99" s="32">
        <f t="shared" si="33"/>
        <v>0</v>
      </c>
      <c r="Y99" s="74" t="str">
        <f t="shared" si="40"/>
        <v>NO</v>
      </c>
    </row>
    <row r="100" spans="1:25" ht="15.75" hidden="1" x14ac:dyDescent="0.25">
      <c r="A100" s="154"/>
      <c r="B100" s="154"/>
      <c r="C100" s="154"/>
      <c r="D100" s="35"/>
      <c r="E100" s="156"/>
      <c r="F100" s="279" t="str">
        <f t="shared" si="34"/>
        <v/>
      </c>
      <c r="G100" s="279" t="str">
        <f t="shared" si="35"/>
        <v/>
      </c>
      <c r="H100" s="278" t="str">
        <f t="shared" si="36"/>
        <v/>
      </c>
      <c r="I100" s="279" t="str">
        <f t="shared" si="37"/>
        <v/>
      </c>
      <c r="J100" s="280" t="str">
        <f t="shared" si="38"/>
        <v/>
      </c>
      <c r="K100" s="280" t="str">
        <f t="shared" si="39"/>
        <v/>
      </c>
      <c r="L100" s="155"/>
      <c r="M100" s="35"/>
      <c r="P100" s="43" t="s">
        <v>538</v>
      </c>
      <c r="Q100" s="43" t="s">
        <v>540</v>
      </c>
      <c r="R100" s="151">
        <f>IF($R$14&gt;0,COUNTIF(TS4L6_1,P100)*$R$90,0)</f>
        <v>0</v>
      </c>
      <c r="S100" s="152">
        <f>IF($S$14&gt;0,COUNTIF(TS4L6_2,P100)*$S$90,0)</f>
        <v>0</v>
      </c>
      <c r="T100" s="153">
        <f>IF($T$14&gt;0,COUNTIF(TS4L6_3,P100)*$T$90,0)</f>
        <v>0</v>
      </c>
      <c r="U100" s="32">
        <f t="shared" ref="U100:U120" si="41">SUM(R100:T100)</f>
        <v>0</v>
      </c>
      <c r="V100" s="74"/>
      <c r="W100" s="74"/>
      <c r="X100" s="74"/>
      <c r="Y100" s="74" t="str">
        <f t="shared" si="40"/>
        <v>NO</v>
      </c>
    </row>
    <row r="101" spans="1:25" ht="15.75" hidden="1" x14ac:dyDescent="0.25">
      <c r="A101" s="154"/>
      <c r="B101" s="154"/>
      <c r="C101" s="154"/>
      <c r="D101" s="35"/>
      <c r="E101" s="156"/>
      <c r="F101" s="275" t="str">
        <f t="shared" si="34"/>
        <v/>
      </c>
      <c r="G101" s="275" t="str">
        <f t="shared" si="35"/>
        <v/>
      </c>
      <c r="H101" s="277" t="str">
        <f t="shared" si="36"/>
        <v/>
      </c>
      <c r="I101" s="275" t="str">
        <f t="shared" si="37"/>
        <v/>
      </c>
      <c r="J101" s="276" t="str">
        <f t="shared" si="38"/>
        <v/>
      </c>
      <c r="K101" s="276" t="str">
        <f t="shared" si="39"/>
        <v/>
      </c>
      <c r="L101" s="155"/>
      <c r="M101" s="35"/>
      <c r="P101" s="43" t="s">
        <v>151</v>
      </c>
      <c r="Q101" s="80" t="s">
        <v>628</v>
      </c>
      <c r="R101" s="151">
        <f>IF($R$14&gt;0,COUNTIF(TS4L6_1,P101)*V101*$R$13,0)</f>
        <v>0</v>
      </c>
      <c r="S101" s="152">
        <f>IF($S$14&gt;0,COUNTIF(TS4L6_2,P101)*W101*$S$13,0)</f>
        <v>0</v>
      </c>
      <c r="T101" s="153">
        <f>IF($T$14&gt;0,COUNTIF(TS4L6_3,P101)*X101*$T$13,0)</f>
        <v>0</v>
      </c>
      <c r="U101" s="32">
        <f t="shared" si="41"/>
        <v>0</v>
      </c>
      <c r="V101" s="151">
        <f>Lotto6_R940_1!L123</f>
        <v>0</v>
      </c>
      <c r="W101" s="152">
        <f>Lotto6_R940_2!L123</f>
        <v>0</v>
      </c>
      <c r="X101" s="153">
        <f>Lotto6_R940_3!L123</f>
        <v>0</v>
      </c>
      <c r="Y101" s="74" t="str">
        <f t="shared" si="40"/>
        <v>NO</v>
      </c>
    </row>
    <row r="102" spans="1:25" ht="15.75" hidden="1" x14ac:dyDescent="0.25">
      <c r="A102" s="154"/>
      <c r="B102" s="154"/>
      <c r="C102" s="154"/>
      <c r="D102" s="35"/>
      <c r="E102" s="156"/>
      <c r="F102" s="279" t="str">
        <f t="shared" si="34"/>
        <v/>
      </c>
      <c r="G102" s="279" t="str">
        <f t="shared" si="35"/>
        <v/>
      </c>
      <c r="H102" s="278" t="str">
        <f t="shared" si="36"/>
        <v/>
      </c>
      <c r="I102" s="279" t="str">
        <f t="shared" si="37"/>
        <v/>
      </c>
      <c r="J102" s="280" t="str">
        <f t="shared" si="38"/>
        <v/>
      </c>
      <c r="K102" s="280" t="str">
        <f t="shared" si="39"/>
        <v/>
      </c>
      <c r="L102" s="155"/>
      <c r="M102" s="35"/>
      <c r="P102" s="80" t="s">
        <v>562</v>
      </c>
      <c r="Q102" s="43" t="s">
        <v>631</v>
      </c>
      <c r="R102" s="151">
        <f>IF($R$14&gt;0,COUNTIF(TS4L6_1,P102)*V102*$R$13,0)</f>
        <v>0</v>
      </c>
      <c r="S102" s="152">
        <f>IF($S$14&gt;0,COUNTIF(TS4L6_2,P102)*W102*$S$13,0)</f>
        <v>0</v>
      </c>
      <c r="T102" s="153">
        <f>IF($T$14&gt;0,COUNTIF(TS4L6_3,P102)*X102*$T$13,0)</f>
        <v>0</v>
      </c>
      <c r="U102" s="32">
        <f t="shared" si="41"/>
        <v>0</v>
      </c>
      <c r="V102" s="151">
        <f>Lotto6_R940_1!L126</f>
        <v>0</v>
      </c>
      <c r="W102" s="152">
        <f>Lotto6_R940_2!L126</f>
        <v>0</v>
      </c>
      <c r="X102" s="153">
        <f>Lotto6_R940_3!L126</f>
        <v>0</v>
      </c>
      <c r="Y102" s="74" t="str">
        <f t="shared" si="40"/>
        <v>NO</v>
      </c>
    </row>
    <row r="103" spans="1:25" ht="15.75" hidden="1" x14ac:dyDescent="0.25">
      <c r="A103" s="154"/>
      <c r="B103" s="154"/>
      <c r="C103" s="154"/>
      <c r="D103" s="35"/>
      <c r="E103" s="156"/>
      <c r="F103" s="275" t="str">
        <f t="shared" si="34"/>
        <v/>
      </c>
      <c r="G103" s="275" t="str">
        <f t="shared" si="35"/>
        <v/>
      </c>
      <c r="H103" s="277" t="str">
        <f t="shared" si="36"/>
        <v/>
      </c>
      <c r="I103" s="275" t="str">
        <f t="shared" si="37"/>
        <v/>
      </c>
      <c r="J103" s="276" t="str">
        <f t="shared" si="38"/>
        <v/>
      </c>
      <c r="K103" s="276" t="str">
        <f t="shared" si="39"/>
        <v/>
      </c>
      <c r="L103" s="155"/>
      <c r="M103" s="35"/>
      <c r="P103" s="43" t="s">
        <v>563</v>
      </c>
      <c r="Q103" s="80" t="s">
        <v>632</v>
      </c>
      <c r="R103" s="151">
        <f>IF($R$14&gt;0,COUNTIF(TS4L6_1,P103)*V103*$R$13,0)</f>
        <v>0</v>
      </c>
      <c r="S103" s="152">
        <f>IF($S$14&gt;0,COUNTIF(TS4L6_2,P103)*W103*$S$13,0)</f>
        <v>0</v>
      </c>
      <c r="T103" s="153">
        <f>IF($T$14&gt;0,COUNTIF(TS4L6_3,P103)*X103*$T$13,0)</f>
        <v>0</v>
      </c>
      <c r="U103" s="32">
        <f t="shared" si="41"/>
        <v>0</v>
      </c>
      <c r="V103" s="151">
        <f>Lotto6_R940_1!L129</f>
        <v>0</v>
      </c>
      <c r="W103" s="152">
        <f>Lotto6_R940_2!L129</f>
        <v>0</v>
      </c>
      <c r="X103" s="153">
        <f>Lotto6_R940_3!L129</f>
        <v>0</v>
      </c>
      <c r="Y103" s="74" t="str">
        <f t="shared" si="40"/>
        <v>NO</v>
      </c>
    </row>
    <row r="104" spans="1:25" ht="15.75" hidden="1" x14ac:dyDescent="0.25">
      <c r="A104" s="154"/>
      <c r="B104" s="154"/>
      <c r="C104" s="154"/>
      <c r="D104" s="35"/>
      <c r="E104" s="156"/>
      <c r="F104" s="275" t="str">
        <f t="shared" ref="F104:F116" si="42">IF(I104="","",VLOOKUP(P104,Tabella_Prezzi,10,FALSE))</f>
        <v/>
      </c>
      <c r="G104" s="275" t="str">
        <f t="shared" ref="G104:G120" si="43">IF(I104="","",VLOOKUP(P104,Tabella_Prezzi,13,FALSE))</f>
        <v/>
      </c>
      <c r="H104" s="277" t="str">
        <f t="shared" ref="H104:H116" si="44">IF(I104="","",VLOOKUP(P104,Tabella_Prezzi,8,FALSE))</f>
        <v/>
      </c>
      <c r="I104" s="275" t="str">
        <f t="shared" ref="I104:I116" si="45">IF(U104&gt;0,U104,"")</f>
        <v/>
      </c>
      <c r="J104" s="276" t="str">
        <f t="shared" ref="J104:J116" si="46">IF(I104="","",VLOOKUP(P104,Tabella_Prezzi,4,FALSE))</f>
        <v/>
      </c>
      <c r="K104" s="276" t="str">
        <f t="shared" ref="K104:K116" si="47">IF(F104="","",J104*I104)</f>
        <v/>
      </c>
      <c r="L104" s="155"/>
      <c r="M104" s="35"/>
      <c r="P104" s="80" t="s">
        <v>112</v>
      </c>
      <c r="Q104" s="80" t="s">
        <v>672</v>
      </c>
      <c r="R104" s="151">
        <f>IF($R$15&gt;0,COUNTIF(TS4L6_1,P104)*V104*$R$13,0)</f>
        <v>0</v>
      </c>
      <c r="S104" s="152">
        <f>IF($S$15&gt;0,COUNTIF(TS4L6_2,P104)*W104*$S$13,0)</f>
        <v>0</v>
      </c>
      <c r="T104" s="153">
        <f>IF($T$15&gt;0,COUNTIF(TS4L6_3,P104)*X104*$T$13,0)</f>
        <v>0</v>
      </c>
      <c r="U104" s="32">
        <f t="shared" si="41"/>
        <v>0</v>
      </c>
      <c r="V104" s="151">
        <f>Lotto6_R940_1!$L$60</f>
        <v>0</v>
      </c>
      <c r="W104" s="152">
        <f>Lotto6_R940_2!$L$60</f>
        <v>0</v>
      </c>
      <c r="X104" s="153">
        <f>Lotto6_R940_3!$L$60</f>
        <v>0</v>
      </c>
      <c r="Y104" s="74" t="str">
        <f>IF($I104&lt;&gt;"","SI","NO")</f>
        <v>NO</v>
      </c>
    </row>
    <row r="105" spans="1:25" ht="15.75" hidden="1" x14ac:dyDescent="0.25">
      <c r="A105" s="154"/>
      <c r="B105" s="154"/>
      <c r="C105" s="154"/>
      <c r="D105" s="35"/>
      <c r="E105" s="156"/>
      <c r="F105" s="279" t="str">
        <f t="shared" si="42"/>
        <v/>
      </c>
      <c r="G105" s="279" t="str">
        <f t="shared" si="43"/>
        <v/>
      </c>
      <c r="H105" s="278" t="str">
        <f t="shared" si="44"/>
        <v/>
      </c>
      <c r="I105" s="279" t="str">
        <f t="shared" si="45"/>
        <v/>
      </c>
      <c r="J105" s="280" t="str">
        <f t="shared" si="46"/>
        <v/>
      </c>
      <c r="K105" s="280" t="str">
        <f t="shared" si="47"/>
        <v/>
      </c>
      <c r="L105" s="155"/>
      <c r="M105" s="35"/>
      <c r="P105" s="43" t="s">
        <v>113</v>
      </c>
      <c r="Q105" s="43" t="s">
        <v>673</v>
      </c>
      <c r="R105" s="151">
        <f>IF($R$15&gt;0,COUNTIF(TS4L6_1,P105)*V105*$R$13,0)</f>
        <v>0</v>
      </c>
      <c r="S105" s="152">
        <f>IF($S$15&gt;0,COUNTIF(TS4L6_2,P105)*W105*$S$13,0)</f>
        <v>0</v>
      </c>
      <c r="T105" s="153">
        <f>IF($T$15&gt;0,COUNTIF(TS4L6_3,P105)*X105*$T$13,0)</f>
        <v>0</v>
      </c>
      <c r="U105" s="32">
        <f t="shared" si="41"/>
        <v>0</v>
      </c>
      <c r="V105" s="151">
        <f>Lotto6_R940_1!$L$66</f>
        <v>0</v>
      </c>
      <c r="W105" s="152">
        <f>Lotto6_R940_2!$L$66</f>
        <v>0</v>
      </c>
      <c r="X105" s="153">
        <f>Lotto6_R940_3!$L$66</f>
        <v>0</v>
      </c>
      <c r="Y105" s="74" t="str">
        <f t="shared" si="40"/>
        <v>NO</v>
      </c>
    </row>
    <row r="106" spans="1:25" ht="15.75" hidden="1" x14ac:dyDescent="0.25">
      <c r="A106" s="154"/>
      <c r="B106" s="154"/>
      <c r="C106" s="154"/>
      <c r="D106" s="35"/>
      <c r="E106" s="156"/>
      <c r="F106" s="275" t="str">
        <f t="shared" si="42"/>
        <v/>
      </c>
      <c r="G106" s="275" t="str">
        <f t="shared" si="43"/>
        <v/>
      </c>
      <c r="H106" s="277" t="str">
        <f t="shared" si="44"/>
        <v/>
      </c>
      <c r="I106" s="275" t="str">
        <f t="shared" si="45"/>
        <v/>
      </c>
      <c r="J106" s="276" t="str">
        <f t="shared" si="46"/>
        <v/>
      </c>
      <c r="K106" s="276" t="str">
        <f t="shared" si="47"/>
        <v/>
      </c>
      <c r="L106" s="155"/>
      <c r="M106" s="35"/>
      <c r="P106" s="80" t="s">
        <v>114</v>
      </c>
      <c r="Q106" s="80" t="s">
        <v>674</v>
      </c>
      <c r="R106" s="151">
        <f>IF($R$15&gt;0,COUNTIF(TS4L6_1,P106)*V106*$R$13,0)</f>
        <v>0</v>
      </c>
      <c r="S106" s="152">
        <f>IF($S$15&gt;0,COUNTIF(TS4L6_2,P106)*W106*$S$13,0)</f>
        <v>0</v>
      </c>
      <c r="T106" s="153">
        <f>IF($T$15&gt;0,COUNTIF(TS4L6_3,P106)*X106*$T$13,0)</f>
        <v>0</v>
      </c>
      <c r="U106" s="32">
        <f t="shared" si="41"/>
        <v>0</v>
      </c>
      <c r="V106" s="151">
        <f>Lotto6_R940_1!$L$68</f>
        <v>0</v>
      </c>
      <c r="W106" s="152">
        <f>Lotto6_R940_2!$L$68</f>
        <v>0</v>
      </c>
      <c r="X106" s="153">
        <f>Lotto6_R940_3!$L$68</f>
        <v>0</v>
      </c>
      <c r="Y106" s="74" t="str">
        <f t="shared" si="40"/>
        <v>NO</v>
      </c>
    </row>
    <row r="107" spans="1:25" ht="15.75" hidden="1" x14ac:dyDescent="0.25">
      <c r="A107" s="154"/>
      <c r="B107" s="154"/>
      <c r="C107" s="154"/>
      <c r="D107" s="35"/>
      <c r="E107" s="156"/>
      <c r="F107" s="279" t="str">
        <f t="shared" si="42"/>
        <v/>
      </c>
      <c r="G107" s="279" t="str">
        <f t="shared" si="43"/>
        <v/>
      </c>
      <c r="H107" s="278" t="str">
        <f t="shared" si="44"/>
        <v/>
      </c>
      <c r="I107" s="279" t="str">
        <f t="shared" si="45"/>
        <v/>
      </c>
      <c r="J107" s="280" t="str">
        <f t="shared" si="46"/>
        <v/>
      </c>
      <c r="K107" s="280" t="str">
        <f t="shared" si="47"/>
        <v/>
      </c>
      <c r="L107" s="155"/>
      <c r="M107" s="35"/>
      <c r="P107" s="43" t="s">
        <v>115</v>
      </c>
      <c r="Q107" s="43" t="s">
        <v>675</v>
      </c>
      <c r="R107" s="151">
        <f>IF($R$15&gt;0,COUNTIF(TS4L6_1,P107)*V107*$R$13,0)</f>
        <v>0</v>
      </c>
      <c r="S107" s="152">
        <f>IF($S$15&gt;0,COUNTIF(TS4L6_2,P107)*W107*$S$13,0)</f>
        <v>0</v>
      </c>
      <c r="T107" s="153">
        <f>IF($T$15&gt;0,COUNTIF(TS4L6_3,P107)*X107*$T$13,0)</f>
        <v>0</v>
      </c>
      <c r="U107" s="32">
        <f t="shared" si="41"/>
        <v>0</v>
      </c>
      <c r="V107" s="151">
        <f>Lotto6_R940_1!$L$70</f>
        <v>0</v>
      </c>
      <c r="W107" s="152">
        <f>Lotto6_R940_2!$L$70</f>
        <v>0</v>
      </c>
      <c r="X107" s="153">
        <f>Lotto6_R940_3!$L$70</f>
        <v>0</v>
      </c>
      <c r="Y107" s="74" t="str">
        <f t="shared" si="40"/>
        <v>NO</v>
      </c>
    </row>
    <row r="108" spans="1:25" ht="15.75" hidden="1" x14ac:dyDescent="0.25">
      <c r="A108" s="154"/>
      <c r="B108" s="154"/>
      <c r="C108" s="154"/>
      <c r="D108" s="35"/>
      <c r="E108" s="156"/>
      <c r="F108" s="275" t="str">
        <f t="shared" si="42"/>
        <v/>
      </c>
      <c r="G108" s="275" t="str">
        <f t="shared" si="43"/>
        <v/>
      </c>
      <c r="H108" s="277" t="str">
        <f t="shared" si="44"/>
        <v/>
      </c>
      <c r="I108" s="275" t="str">
        <f t="shared" si="45"/>
        <v/>
      </c>
      <c r="J108" s="276" t="str">
        <f t="shared" si="46"/>
        <v/>
      </c>
      <c r="K108" s="276" t="str">
        <f t="shared" si="47"/>
        <v/>
      </c>
      <c r="L108" s="155"/>
      <c r="M108" s="35"/>
      <c r="P108" s="80" t="s">
        <v>522</v>
      </c>
      <c r="Q108" s="80" t="s">
        <v>676</v>
      </c>
      <c r="R108" s="151">
        <f>IF($R$15&gt;0,COUNTIF(TS4L6_1,P108)*$R$13,0)</f>
        <v>0</v>
      </c>
      <c r="S108" s="152">
        <f>IF($S$15&gt;0,COUNTIF(TS4L6_2,P108)*$S$13,0)</f>
        <v>0</v>
      </c>
      <c r="T108" s="153">
        <f>IF($T$15&gt;0,COUNTIF(TS4L6_3,P108)*$T$13,0)</f>
        <v>0</v>
      </c>
      <c r="U108" s="32">
        <f t="shared" si="41"/>
        <v>0</v>
      </c>
      <c r="Y108" s="74" t="str">
        <f>IF($I108&lt;&gt;"","SI","NO")</f>
        <v>NO</v>
      </c>
    </row>
    <row r="109" spans="1:25" ht="15.75" hidden="1" x14ac:dyDescent="0.25">
      <c r="A109" s="154"/>
      <c r="B109" s="154"/>
      <c r="C109" s="154"/>
      <c r="D109" s="35"/>
      <c r="E109" s="156"/>
      <c r="F109" s="279" t="str">
        <f t="shared" si="42"/>
        <v/>
      </c>
      <c r="G109" s="279" t="str">
        <f t="shared" si="43"/>
        <v/>
      </c>
      <c r="H109" s="278" t="str">
        <f t="shared" si="44"/>
        <v/>
      </c>
      <c r="I109" s="279" t="str">
        <f t="shared" si="45"/>
        <v/>
      </c>
      <c r="J109" s="280" t="str">
        <f t="shared" si="46"/>
        <v/>
      </c>
      <c r="K109" s="280" t="str">
        <f t="shared" si="47"/>
        <v/>
      </c>
      <c r="L109" s="155"/>
      <c r="M109" s="35"/>
      <c r="P109" s="43" t="s">
        <v>525</v>
      </c>
      <c r="Q109" s="43" t="s">
        <v>677</v>
      </c>
      <c r="R109" s="151">
        <f>IF($R$15&gt;0,COUNTIF(TS4L6_1,P109)*$R$13,0)</f>
        <v>0</v>
      </c>
      <c r="S109" s="152">
        <f>IF($S$15&gt;0,COUNTIF(TS4L6_2,P109)*$S$13,0)</f>
        <v>0</v>
      </c>
      <c r="T109" s="153">
        <f>IF($T$15&gt;0,COUNTIF(TS4L6_3,P109)*$T$13,0)</f>
        <v>0</v>
      </c>
      <c r="U109" s="32">
        <f t="shared" si="41"/>
        <v>0</v>
      </c>
      <c r="Y109" s="74" t="str">
        <f t="shared" si="40"/>
        <v>NO</v>
      </c>
    </row>
    <row r="110" spans="1:25" ht="15.75" hidden="1" x14ac:dyDescent="0.25">
      <c r="A110" s="154"/>
      <c r="B110" s="154"/>
      <c r="C110" s="154"/>
      <c r="D110" s="35"/>
      <c r="E110" s="156"/>
      <c r="F110" s="275" t="str">
        <f t="shared" si="42"/>
        <v/>
      </c>
      <c r="G110" s="275" t="str">
        <f t="shared" si="43"/>
        <v/>
      </c>
      <c r="H110" s="277" t="str">
        <f t="shared" si="44"/>
        <v/>
      </c>
      <c r="I110" s="275" t="str">
        <f t="shared" si="45"/>
        <v/>
      </c>
      <c r="J110" s="276" t="str">
        <f t="shared" si="46"/>
        <v/>
      </c>
      <c r="K110" s="276" t="str">
        <f t="shared" si="47"/>
        <v/>
      </c>
      <c r="L110" s="155"/>
      <c r="M110" s="35"/>
      <c r="P110" s="80" t="s">
        <v>528</v>
      </c>
      <c r="Q110" s="80" t="s">
        <v>678</v>
      </c>
      <c r="R110" s="151">
        <f>IF($R$15&gt;0,COUNTIF(TS4L6_1,P110)*$R$13,0)</f>
        <v>0</v>
      </c>
      <c r="S110" s="152">
        <f>IF($S$15&gt;0,COUNTIF(TS4L6_2,P110)*$S$13,0)</f>
        <v>0</v>
      </c>
      <c r="T110" s="153">
        <f>IF($T$15&gt;0,COUNTIF(TS4L6_3,P110)*$T$13,0)</f>
        <v>0</v>
      </c>
      <c r="U110" s="32">
        <f t="shared" si="41"/>
        <v>0</v>
      </c>
      <c r="Y110" s="74" t="str">
        <f t="shared" si="40"/>
        <v>NO</v>
      </c>
    </row>
    <row r="111" spans="1:25" ht="15.75" hidden="1" x14ac:dyDescent="0.25">
      <c r="A111" s="154"/>
      <c r="B111" s="154"/>
      <c r="C111" s="154"/>
      <c r="D111" s="35"/>
      <c r="E111" s="156"/>
      <c r="F111" s="279" t="str">
        <f t="shared" si="42"/>
        <v/>
      </c>
      <c r="G111" s="279" t="str">
        <f t="shared" si="43"/>
        <v/>
      </c>
      <c r="H111" s="278" t="str">
        <f t="shared" si="44"/>
        <v/>
      </c>
      <c r="I111" s="279" t="str">
        <f t="shared" si="45"/>
        <v/>
      </c>
      <c r="J111" s="280" t="str">
        <f t="shared" si="46"/>
        <v/>
      </c>
      <c r="K111" s="280" t="str">
        <f t="shared" si="47"/>
        <v/>
      </c>
      <c r="L111" s="155"/>
      <c r="M111" s="35"/>
      <c r="P111" s="43" t="s">
        <v>531</v>
      </c>
      <c r="Q111" s="43" t="s">
        <v>679</v>
      </c>
      <c r="R111" s="151">
        <f>IF($R$15&gt;0,COUNTIF(TS4L6_1,P111)*$R$13,0)</f>
        <v>0</v>
      </c>
      <c r="S111" s="152">
        <f>IF($S$15&gt;0,COUNTIF(TS4L6_2,P111)*$S$13,0)</f>
        <v>0</v>
      </c>
      <c r="T111" s="153">
        <f>IF($T$15&gt;0,COUNTIF(TS4L6_3,P111)*$T$13,0)</f>
        <v>0</v>
      </c>
      <c r="U111" s="32">
        <f t="shared" si="41"/>
        <v>0</v>
      </c>
      <c r="Y111" s="74" t="str">
        <f t="shared" si="40"/>
        <v>NO</v>
      </c>
    </row>
    <row r="112" spans="1:25" ht="15.75" hidden="1" x14ac:dyDescent="0.25">
      <c r="A112" s="154"/>
      <c r="B112" s="154"/>
      <c r="C112" s="154"/>
      <c r="D112" s="35"/>
      <c r="E112" s="156"/>
      <c r="F112" s="275" t="str">
        <f t="shared" si="42"/>
        <v/>
      </c>
      <c r="G112" s="275" t="str">
        <f t="shared" si="43"/>
        <v/>
      </c>
      <c r="H112" s="277" t="str">
        <f t="shared" si="44"/>
        <v/>
      </c>
      <c r="I112" s="275" t="str">
        <f t="shared" si="45"/>
        <v/>
      </c>
      <c r="J112" s="276" t="str">
        <f t="shared" si="46"/>
        <v/>
      </c>
      <c r="K112" s="276" t="str">
        <f t="shared" si="47"/>
        <v/>
      </c>
      <c r="L112" s="155"/>
      <c r="M112" s="35"/>
      <c r="P112" s="80" t="s">
        <v>534</v>
      </c>
      <c r="Q112" s="80" t="s">
        <v>680</v>
      </c>
      <c r="R112" s="151">
        <f>IF($R$15&gt;0,COUNTIF(TS4L6_1,P112)*$R$13,0)</f>
        <v>0</v>
      </c>
      <c r="S112" s="152">
        <f>IF($S$15&gt;0,COUNTIF(TS4L6_2,P112)*$S$13,0)</f>
        <v>0</v>
      </c>
      <c r="T112" s="153">
        <f>IF($T$15&gt;0,COUNTIF(TS4L6_3,P112)*$T$13,0)</f>
        <v>0</v>
      </c>
      <c r="U112" s="32">
        <f t="shared" si="41"/>
        <v>0</v>
      </c>
      <c r="Y112" s="74" t="str">
        <f t="shared" si="40"/>
        <v>NO</v>
      </c>
    </row>
    <row r="113" spans="1:25" ht="15.75" hidden="1" x14ac:dyDescent="0.25">
      <c r="A113" s="154"/>
      <c r="B113" s="154"/>
      <c r="C113" s="154"/>
      <c r="D113" s="35"/>
      <c r="E113" s="156"/>
      <c r="F113" s="279" t="str">
        <f t="shared" si="42"/>
        <v/>
      </c>
      <c r="G113" s="279" t="str">
        <f t="shared" si="43"/>
        <v/>
      </c>
      <c r="H113" s="278" t="str">
        <f t="shared" si="44"/>
        <v/>
      </c>
      <c r="I113" s="279" t="str">
        <f t="shared" si="45"/>
        <v/>
      </c>
      <c r="J113" s="280" t="str">
        <f t="shared" si="46"/>
        <v/>
      </c>
      <c r="K113" s="280" t="str">
        <f t="shared" si="47"/>
        <v/>
      </c>
      <c r="L113" s="155"/>
      <c r="M113" s="35"/>
      <c r="P113" s="43" t="s">
        <v>538</v>
      </c>
      <c r="Q113" s="43" t="s">
        <v>681</v>
      </c>
      <c r="R113" s="151">
        <f>IF($R$15&gt;0,COUNTIF(TS4L6_1,P113)*$R$90,0)</f>
        <v>0</v>
      </c>
      <c r="S113" s="152">
        <f>IF($S$15&gt;0,COUNTIF(TS4L6_2,P113)*$S$90,0)</f>
        <v>0</v>
      </c>
      <c r="T113" s="153">
        <f>IF($T$15&gt;0,COUNTIF(TS4L6_3,P113)*$T$90,0)</f>
        <v>0</v>
      </c>
      <c r="U113" s="32">
        <f t="shared" ref="U113:U116" si="48">SUM(R113:T113)</f>
        <v>0</v>
      </c>
      <c r="V113" s="74"/>
      <c r="W113" s="74"/>
      <c r="X113" s="74"/>
      <c r="Y113" s="74" t="str">
        <f t="shared" si="40"/>
        <v>NO</v>
      </c>
    </row>
    <row r="114" spans="1:25" ht="15.75" hidden="1" x14ac:dyDescent="0.25">
      <c r="A114" s="154"/>
      <c r="B114" s="154"/>
      <c r="C114" s="154"/>
      <c r="D114" s="35"/>
      <c r="E114" s="156"/>
      <c r="F114" s="275" t="str">
        <f t="shared" si="42"/>
        <v/>
      </c>
      <c r="G114" s="275" t="str">
        <f t="shared" si="43"/>
        <v/>
      </c>
      <c r="H114" s="277" t="str">
        <f t="shared" si="44"/>
        <v/>
      </c>
      <c r="I114" s="275" t="str">
        <f t="shared" si="45"/>
        <v/>
      </c>
      <c r="J114" s="276" t="str">
        <f t="shared" si="46"/>
        <v/>
      </c>
      <c r="K114" s="276" t="str">
        <f t="shared" si="47"/>
        <v/>
      </c>
      <c r="L114" s="155"/>
      <c r="M114" s="35"/>
      <c r="P114" s="43" t="s">
        <v>151</v>
      </c>
      <c r="Q114" s="80" t="s">
        <v>682</v>
      </c>
      <c r="R114" s="151">
        <f>IF($R$15&gt;0,COUNTIF(TS4L6_1,P114)*V114*$R$13,0)</f>
        <v>0</v>
      </c>
      <c r="S114" s="152">
        <f>IF($S$15&gt;0,COUNTIF(TS4L6_2,P114)*W114*$S$13,0)</f>
        <v>0</v>
      </c>
      <c r="T114" s="153">
        <f>IF($T$15&gt;0,COUNTIF(TS4L6_3,P114)*X114*$T$13,0)</f>
        <v>0</v>
      </c>
      <c r="U114" s="32">
        <f t="shared" si="48"/>
        <v>0</v>
      </c>
      <c r="V114" s="151">
        <f>Lotto6_R940_1!L123</f>
        <v>0</v>
      </c>
      <c r="W114" s="152">
        <f>Lotto6_R940_2!L123</f>
        <v>0</v>
      </c>
      <c r="X114" s="153">
        <f>Lotto6_R940_3!L123</f>
        <v>0</v>
      </c>
      <c r="Y114" s="74" t="str">
        <f t="shared" si="40"/>
        <v>NO</v>
      </c>
    </row>
    <row r="115" spans="1:25" ht="15.75" hidden="1" x14ac:dyDescent="0.25">
      <c r="A115" s="154"/>
      <c r="B115" s="154"/>
      <c r="C115" s="154"/>
      <c r="D115" s="35"/>
      <c r="E115" s="156"/>
      <c r="F115" s="279" t="str">
        <f t="shared" si="42"/>
        <v/>
      </c>
      <c r="G115" s="279" t="str">
        <f t="shared" si="43"/>
        <v/>
      </c>
      <c r="H115" s="278" t="str">
        <f t="shared" si="44"/>
        <v/>
      </c>
      <c r="I115" s="279" t="str">
        <f t="shared" si="45"/>
        <v/>
      </c>
      <c r="J115" s="280" t="str">
        <f t="shared" si="46"/>
        <v/>
      </c>
      <c r="K115" s="280" t="str">
        <f t="shared" si="47"/>
        <v/>
      </c>
      <c r="L115" s="155"/>
      <c r="M115" s="35"/>
      <c r="P115" s="80" t="s">
        <v>562</v>
      </c>
      <c r="Q115" s="43" t="s">
        <v>683</v>
      </c>
      <c r="R115" s="151">
        <f>IF($R$15&gt;0,COUNTIF(TS4L6_1,P115)*V115*$R$13,0)</f>
        <v>0</v>
      </c>
      <c r="S115" s="152">
        <f>IF($S$15&gt;0,COUNTIF(TS4L6_2,P115)*W115*$S$13,0)</f>
        <v>0</v>
      </c>
      <c r="T115" s="153">
        <f>IF($T$15&gt;0,COUNTIF(TS4L6_3,P115)*X115*$T$13,0)</f>
        <v>0</v>
      </c>
      <c r="U115" s="32">
        <f t="shared" si="48"/>
        <v>0</v>
      </c>
      <c r="V115" s="151">
        <f>Lotto6_R940_1!L126</f>
        <v>0</v>
      </c>
      <c r="W115" s="152">
        <f>Lotto6_R940_2!L126</f>
        <v>0</v>
      </c>
      <c r="X115" s="153">
        <f>Lotto6_R940_3!L126</f>
        <v>0</v>
      </c>
      <c r="Y115" s="74" t="str">
        <f t="shared" si="40"/>
        <v>NO</v>
      </c>
    </row>
    <row r="116" spans="1:25" ht="15.75" hidden="1" x14ac:dyDescent="0.25">
      <c r="A116" s="154"/>
      <c r="B116" s="154"/>
      <c r="C116" s="154"/>
      <c r="D116" s="35"/>
      <c r="E116" s="156"/>
      <c r="F116" s="275" t="str">
        <f t="shared" si="42"/>
        <v/>
      </c>
      <c r="G116" s="275" t="str">
        <f t="shared" si="43"/>
        <v/>
      </c>
      <c r="H116" s="277" t="str">
        <f t="shared" si="44"/>
        <v/>
      </c>
      <c r="I116" s="275" t="str">
        <f t="shared" si="45"/>
        <v/>
      </c>
      <c r="J116" s="276" t="str">
        <f t="shared" si="46"/>
        <v/>
      </c>
      <c r="K116" s="276" t="str">
        <f t="shared" si="47"/>
        <v/>
      </c>
      <c r="L116" s="155"/>
      <c r="M116" s="35"/>
      <c r="P116" s="43" t="s">
        <v>563</v>
      </c>
      <c r="Q116" s="80" t="s">
        <v>684</v>
      </c>
      <c r="R116" s="151">
        <f>IF($R$15&gt;0,COUNTIF(TS4L6_1,P116)*V116*$R$13,0)</f>
        <v>0</v>
      </c>
      <c r="S116" s="152">
        <f>IF($S$15&gt;0,COUNTIF(TS4L6_2,P116)*W116*$S$13,0)</f>
        <v>0</v>
      </c>
      <c r="T116" s="153">
        <f>IF($T$15&gt;0,COUNTIF(TS4L6_3,P116)*X116*$T$13,0)</f>
        <v>0</v>
      </c>
      <c r="U116" s="32">
        <f t="shared" si="48"/>
        <v>0</v>
      </c>
      <c r="V116" s="151">
        <f>Lotto6_R940_1!L129</f>
        <v>0</v>
      </c>
      <c r="W116" s="152">
        <f>Lotto6_R940_2!L129</f>
        <v>0</v>
      </c>
      <c r="X116" s="153">
        <f>Lotto6_R940_3!L129</f>
        <v>0</v>
      </c>
      <c r="Y116" s="74" t="str">
        <f t="shared" si="40"/>
        <v>NO</v>
      </c>
    </row>
    <row r="117" spans="1:25" ht="15.75" hidden="1" x14ac:dyDescent="0.25">
      <c r="A117" s="154"/>
      <c r="B117" s="154"/>
      <c r="C117" s="154"/>
      <c r="D117" s="35"/>
      <c r="E117" s="156"/>
      <c r="F117" s="279" t="str">
        <f t="shared" si="34"/>
        <v/>
      </c>
      <c r="G117" s="279" t="str">
        <f t="shared" si="43"/>
        <v/>
      </c>
      <c r="H117" s="278" t="str">
        <f t="shared" si="36"/>
        <v/>
      </c>
      <c r="I117" s="279" t="str">
        <f t="shared" si="37"/>
        <v/>
      </c>
      <c r="J117" s="280" t="str">
        <f t="shared" si="38"/>
        <v/>
      </c>
      <c r="K117" s="280" t="str">
        <f t="shared" si="39"/>
        <v/>
      </c>
      <c r="L117" s="155"/>
      <c r="M117" s="35"/>
      <c r="P117" s="43" t="s">
        <v>564</v>
      </c>
      <c r="Q117" s="43" t="s">
        <v>588</v>
      </c>
      <c r="R117" s="151">
        <f>COUNTIF(TS4L6_1,P117)*$R$90</f>
        <v>0</v>
      </c>
      <c r="S117" s="152">
        <f>COUNTIF(TS4L6_2,P117)*$S$90</f>
        <v>0</v>
      </c>
      <c r="T117" s="153">
        <f>COUNTIF(TS4L6_3,P117)*$T$90</f>
        <v>0</v>
      </c>
      <c r="U117" s="32">
        <f t="shared" si="41"/>
        <v>0</v>
      </c>
      <c r="Y117" s="74" t="str">
        <f t="shared" si="40"/>
        <v>NO</v>
      </c>
    </row>
    <row r="118" spans="1:25" ht="15.75" hidden="1" x14ac:dyDescent="0.25">
      <c r="A118" s="154"/>
      <c r="B118" s="154"/>
      <c r="C118" s="154"/>
      <c r="D118" s="35"/>
      <c r="E118" s="156"/>
      <c r="F118" s="275" t="str">
        <f t="shared" si="34"/>
        <v/>
      </c>
      <c r="G118" s="275" t="str">
        <f t="shared" si="43"/>
        <v/>
      </c>
      <c r="H118" s="277" t="str">
        <f t="shared" si="36"/>
        <v/>
      </c>
      <c r="I118" s="275" t="str">
        <f t="shared" si="37"/>
        <v/>
      </c>
      <c r="J118" s="276" t="str">
        <f t="shared" si="38"/>
        <v/>
      </c>
      <c r="K118" s="276" t="str">
        <f t="shared" si="39"/>
        <v/>
      </c>
      <c r="L118" s="155"/>
      <c r="M118" s="35"/>
      <c r="P118" s="43" t="s">
        <v>568</v>
      </c>
      <c r="Q118" s="80" t="s">
        <v>570</v>
      </c>
      <c r="R118" s="151">
        <f>COUNTIF(TS4L6_1,P118)*$R$90</f>
        <v>0</v>
      </c>
      <c r="S118" s="152">
        <f>COUNTIF(TS4L6_2,P118)*$S$90</f>
        <v>0</v>
      </c>
      <c r="T118" s="153">
        <f>COUNTIF(TS4L6_3,P118)*$T$90</f>
        <v>0</v>
      </c>
      <c r="U118" s="32">
        <f t="shared" si="41"/>
        <v>0</v>
      </c>
      <c r="Y118" s="74" t="str">
        <f t="shared" si="40"/>
        <v>NO</v>
      </c>
    </row>
    <row r="119" spans="1:25" ht="15.75" hidden="1" x14ac:dyDescent="0.25">
      <c r="A119" s="154"/>
      <c r="B119" s="154"/>
      <c r="C119" s="154"/>
      <c r="D119" s="35"/>
      <c r="E119" s="156"/>
      <c r="F119" s="279" t="str">
        <f t="shared" si="34"/>
        <v/>
      </c>
      <c r="G119" s="279" t="str">
        <f t="shared" si="43"/>
        <v/>
      </c>
      <c r="H119" s="278" t="str">
        <f t="shared" si="36"/>
        <v/>
      </c>
      <c r="I119" s="279" t="str">
        <f t="shared" si="37"/>
        <v/>
      </c>
      <c r="J119" s="280" t="str">
        <f t="shared" si="38"/>
        <v/>
      </c>
      <c r="K119" s="280" t="str">
        <f t="shared" si="39"/>
        <v/>
      </c>
      <c r="L119" s="155"/>
      <c r="M119" s="35"/>
      <c r="P119" s="43" t="s">
        <v>576</v>
      </c>
      <c r="Q119" s="43" t="s">
        <v>670</v>
      </c>
      <c r="R119" s="151">
        <f>COUNTIF(TS4L6_1,P119)*$R$13</f>
        <v>0</v>
      </c>
      <c r="S119" s="152">
        <f>COUNTIF(TS4L6_2,P119)*$S$13</f>
        <v>0</v>
      </c>
      <c r="T119" s="153">
        <f>COUNTIF(TS4L6_3,P119)*$T$13</f>
        <v>0</v>
      </c>
      <c r="U119" s="32">
        <f t="shared" si="41"/>
        <v>0</v>
      </c>
      <c r="Y119" s="74" t="str">
        <f t="shared" si="40"/>
        <v>NO</v>
      </c>
    </row>
    <row r="120" spans="1:25" ht="15.75" hidden="1" x14ac:dyDescent="0.25">
      <c r="A120" s="154"/>
      <c r="B120" s="154"/>
      <c r="C120" s="154"/>
      <c r="D120" s="35"/>
      <c r="E120" s="156"/>
      <c r="F120" s="275" t="str">
        <f t="shared" si="34"/>
        <v/>
      </c>
      <c r="G120" s="275" t="str">
        <f t="shared" si="43"/>
        <v/>
      </c>
      <c r="H120" s="277" t="str">
        <f t="shared" si="36"/>
        <v/>
      </c>
      <c r="I120" s="275" t="str">
        <f t="shared" si="37"/>
        <v/>
      </c>
      <c r="J120" s="276" t="str">
        <f t="shared" si="38"/>
        <v/>
      </c>
      <c r="K120" s="276" t="str">
        <f t="shared" si="39"/>
        <v/>
      </c>
      <c r="L120" s="155"/>
      <c r="M120" s="35"/>
      <c r="P120" s="43" t="s">
        <v>577</v>
      </c>
      <c r="Q120" s="80" t="s">
        <v>671</v>
      </c>
      <c r="R120" s="151">
        <f>COUNTIF(TS4L6_1,P120)*$R$13</f>
        <v>0</v>
      </c>
      <c r="S120" s="152">
        <f>COUNTIF(TS4L6_2,P120)*$S$13</f>
        <v>0</v>
      </c>
      <c r="T120" s="153">
        <f>COUNTIF(TS4L6_3,P120)*$T$13</f>
        <v>0</v>
      </c>
      <c r="U120" s="32">
        <f t="shared" si="41"/>
        <v>0</v>
      </c>
      <c r="Y120" s="74" t="str">
        <f t="shared" si="40"/>
        <v>NO</v>
      </c>
    </row>
    <row r="121" spans="1:25" ht="15.75" hidden="1" x14ac:dyDescent="0.25">
      <c r="A121" s="154"/>
      <c r="B121" s="154"/>
      <c r="C121" s="154"/>
      <c r="D121" s="35"/>
      <c r="E121" s="156"/>
      <c r="F121" s="279" t="str">
        <f t="shared" si="34"/>
        <v/>
      </c>
      <c r="G121" s="279" t="str">
        <f t="shared" ref="G121:G134" si="49">IF(I121="","",VLOOKUP(P121,Tabella_Prezzi,13,FALSE))</f>
        <v/>
      </c>
      <c r="H121" s="278" t="str">
        <f t="shared" si="36"/>
        <v/>
      </c>
      <c r="I121" s="279" t="str">
        <f t="shared" si="37"/>
        <v/>
      </c>
      <c r="J121" s="280" t="str">
        <f t="shared" si="38"/>
        <v/>
      </c>
      <c r="K121" s="280" t="str">
        <f t="shared" si="39"/>
        <v/>
      </c>
      <c r="L121" s="155"/>
      <c r="M121" s="35"/>
      <c r="P121" s="43" t="s">
        <v>725</v>
      </c>
      <c r="Q121" s="43" t="s">
        <v>695</v>
      </c>
      <c r="U121" s="32">
        <f>Altre_Opzioni!H7</f>
        <v>0</v>
      </c>
      <c r="Y121" s="74" t="str">
        <f t="shared" si="40"/>
        <v>NO</v>
      </c>
    </row>
    <row r="122" spans="1:25" ht="15.75" hidden="1" x14ac:dyDescent="0.25">
      <c r="A122" s="154"/>
      <c r="B122" s="154"/>
      <c r="C122" s="154"/>
      <c r="D122" s="35"/>
      <c r="E122" s="156"/>
      <c r="F122" s="275" t="str">
        <f t="shared" si="34"/>
        <v/>
      </c>
      <c r="G122" s="275" t="str">
        <f t="shared" si="49"/>
        <v/>
      </c>
      <c r="H122" s="277" t="str">
        <f t="shared" si="36"/>
        <v/>
      </c>
      <c r="I122" s="275" t="str">
        <f t="shared" si="37"/>
        <v/>
      </c>
      <c r="J122" s="276" t="str">
        <f t="shared" si="38"/>
        <v/>
      </c>
      <c r="K122" s="276" t="str">
        <f t="shared" si="39"/>
        <v/>
      </c>
      <c r="L122" s="155"/>
      <c r="M122" s="35"/>
      <c r="P122" s="80" t="s">
        <v>726</v>
      </c>
      <c r="Q122" s="80" t="s">
        <v>696</v>
      </c>
      <c r="U122" s="32">
        <f>Altre_Opzioni!H10</f>
        <v>0</v>
      </c>
      <c r="Y122" s="74" t="str">
        <f>IF($I122&lt;&gt;"","SI","NO")</f>
        <v>NO</v>
      </c>
    </row>
    <row r="123" spans="1:25" ht="15.75" hidden="1" x14ac:dyDescent="0.25">
      <c r="A123" s="154"/>
      <c r="B123" s="154"/>
      <c r="C123" s="154"/>
      <c r="D123" s="35"/>
      <c r="E123" s="156"/>
      <c r="F123" s="279" t="str">
        <f t="shared" si="34"/>
        <v/>
      </c>
      <c r="G123" s="279" t="str">
        <f t="shared" si="49"/>
        <v/>
      </c>
      <c r="H123" s="278" t="str">
        <f t="shared" si="36"/>
        <v/>
      </c>
      <c r="I123" s="279" t="str">
        <f t="shared" si="37"/>
        <v/>
      </c>
      <c r="J123" s="280" t="str">
        <f t="shared" si="38"/>
        <v/>
      </c>
      <c r="K123" s="280" t="str">
        <f t="shared" si="39"/>
        <v/>
      </c>
      <c r="L123" s="155"/>
      <c r="M123" s="35"/>
      <c r="P123" s="43" t="s">
        <v>728</v>
      </c>
      <c r="Q123" s="43" t="s">
        <v>697</v>
      </c>
      <c r="U123" s="32">
        <f>Altre_Opzioni!H13</f>
        <v>0</v>
      </c>
      <c r="Y123" s="74" t="str">
        <f t="shared" si="40"/>
        <v>NO</v>
      </c>
    </row>
    <row r="124" spans="1:25" ht="15.75" hidden="1" x14ac:dyDescent="0.25">
      <c r="A124" s="154"/>
      <c r="B124" s="154"/>
      <c r="C124" s="154"/>
      <c r="D124" s="35"/>
      <c r="E124" s="156"/>
      <c r="F124" s="275" t="str">
        <f t="shared" si="34"/>
        <v/>
      </c>
      <c r="G124" s="275" t="str">
        <f t="shared" si="49"/>
        <v/>
      </c>
      <c r="H124" s="277" t="str">
        <f t="shared" si="36"/>
        <v/>
      </c>
      <c r="I124" s="275" t="str">
        <f t="shared" si="37"/>
        <v/>
      </c>
      <c r="J124" s="276" t="str">
        <f t="shared" si="38"/>
        <v/>
      </c>
      <c r="K124" s="276" t="str">
        <f t="shared" si="39"/>
        <v/>
      </c>
      <c r="L124" s="155"/>
      <c r="M124" s="35"/>
      <c r="P124" s="80" t="s">
        <v>727</v>
      </c>
      <c r="Q124" s="80" t="s">
        <v>698</v>
      </c>
      <c r="U124" s="32">
        <f>Altre_Opzioni!H16</f>
        <v>0</v>
      </c>
      <c r="Y124" s="74" t="str">
        <f t="shared" si="40"/>
        <v>NO</v>
      </c>
    </row>
    <row r="125" spans="1:25" ht="15.75" hidden="1" x14ac:dyDescent="0.25">
      <c r="A125" s="154"/>
      <c r="B125" s="154"/>
      <c r="C125" s="154"/>
      <c r="D125" s="35"/>
      <c r="E125" s="156"/>
      <c r="F125" s="279" t="str">
        <f t="shared" si="34"/>
        <v/>
      </c>
      <c r="G125" s="279" t="str">
        <f t="shared" si="49"/>
        <v/>
      </c>
      <c r="H125" s="278" t="str">
        <f t="shared" si="36"/>
        <v/>
      </c>
      <c r="I125" s="279" t="str">
        <f t="shared" si="37"/>
        <v/>
      </c>
      <c r="J125" s="280" t="str">
        <f t="shared" si="38"/>
        <v/>
      </c>
      <c r="K125" s="280" t="str">
        <f t="shared" si="39"/>
        <v/>
      </c>
      <c r="L125" s="155"/>
      <c r="M125" s="35"/>
      <c r="P125" s="43" t="s">
        <v>729</v>
      </c>
      <c r="Q125" s="43" t="s">
        <v>699</v>
      </c>
      <c r="R125" s="151">
        <f>IF($R$15&gt;0,COUNTIF(TS4L6_1,P125)*$R$13,0)</f>
        <v>0</v>
      </c>
      <c r="S125" s="152">
        <f>IF($S$15&gt;0,COUNTIF(TS4L6_2,P125)*$S$13,0)</f>
        <v>0</v>
      </c>
      <c r="T125" s="153">
        <f>IF($T$15&gt;0,COUNTIF(TS4L6_3,P125)*$T$13,0)</f>
        <v>0</v>
      </c>
      <c r="U125" s="32">
        <f t="shared" ref="U125:U134" si="50">SUM(R125:T125)</f>
        <v>0</v>
      </c>
      <c r="Y125" s="74" t="str">
        <f t="shared" si="40"/>
        <v>NO</v>
      </c>
    </row>
    <row r="126" spans="1:25" ht="15.75" hidden="1" x14ac:dyDescent="0.25">
      <c r="A126" s="154"/>
      <c r="B126" s="154"/>
      <c r="C126" s="154"/>
      <c r="D126" s="35"/>
      <c r="E126" s="156"/>
      <c r="F126" s="275" t="str">
        <f t="shared" si="34"/>
        <v/>
      </c>
      <c r="G126" s="275" t="str">
        <f t="shared" si="49"/>
        <v/>
      </c>
      <c r="H126" s="277" t="str">
        <f t="shared" si="36"/>
        <v/>
      </c>
      <c r="I126" s="275" t="str">
        <f t="shared" si="37"/>
        <v/>
      </c>
      <c r="J126" s="276" t="str">
        <f t="shared" si="38"/>
        <v/>
      </c>
      <c r="K126" s="276" t="str">
        <f t="shared" si="39"/>
        <v/>
      </c>
      <c r="L126" s="155"/>
      <c r="M126" s="35"/>
      <c r="P126" s="80" t="s">
        <v>730</v>
      </c>
      <c r="Q126" s="80" t="s">
        <v>700</v>
      </c>
      <c r="U126" s="32">
        <f>Altre_Opzioni!H19</f>
        <v>0</v>
      </c>
      <c r="Y126" s="74" t="str">
        <f t="shared" si="40"/>
        <v>NO</v>
      </c>
    </row>
    <row r="127" spans="1:25" ht="15.75" hidden="1" x14ac:dyDescent="0.25">
      <c r="A127" s="154"/>
      <c r="B127" s="154"/>
      <c r="C127" s="154"/>
      <c r="D127" s="35"/>
      <c r="E127" s="156"/>
      <c r="F127" s="279" t="str">
        <f t="shared" si="34"/>
        <v/>
      </c>
      <c r="G127" s="279" t="str">
        <f t="shared" si="49"/>
        <v/>
      </c>
      <c r="H127" s="278" t="str">
        <f t="shared" si="36"/>
        <v/>
      </c>
      <c r="I127" s="279" t="str">
        <f t="shared" si="37"/>
        <v/>
      </c>
      <c r="J127" s="280" t="str">
        <f t="shared" si="38"/>
        <v/>
      </c>
      <c r="K127" s="280" t="str">
        <f t="shared" si="39"/>
        <v/>
      </c>
      <c r="L127" s="155"/>
      <c r="M127" s="35"/>
      <c r="P127" s="43" t="s">
        <v>731</v>
      </c>
      <c r="Q127" s="43" t="s">
        <v>701</v>
      </c>
      <c r="U127" s="32">
        <f>Altre_Opzioni!H22</f>
        <v>0</v>
      </c>
      <c r="Y127" s="74" t="str">
        <f t="shared" si="40"/>
        <v>NO</v>
      </c>
    </row>
    <row r="128" spans="1:25" ht="15.75" hidden="1" x14ac:dyDescent="0.25">
      <c r="A128" s="154"/>
      <c r="B128" s="154"/>
      <c r="C128" s="154"/>
      <c r="D128" s="35"/>
      <c r="E128" s="156"/>
      <c r="F128" s="275" t="str">
        <f t="shared" si="34"/>
        <v/>
      </c>
      <c r="G128" s="275" t="str">
        <f t="shared" si="49"/>
        <v/>
      </c>
      <c r="H128" s="277" t="str">
        <f t="shared" si="36"/>
        <v/>
      </c>
      <c r="I128" s="275" t="str">
        <f t="shared" si="37"/>
        <v/>
      </c>
      <c r="J128" s="276" t="str">
        <f t="shared" si="38"/>
        <v/>
      </c>
      <c r="K128" s="276" t="str">
        <f t="shared" si="39"/>
        <v/>
      </c>
      <c r="L128" s="155"/>
      <c r="M128" s="35"/>
      <c r="P128" s="43" t="s">
        <v>732</v>
      </c>
      <c r="Q128" s="80" t="s">
        <v>702</v>
      </c>
      <c r="U128" s="32">
        <f>Altre_Opzioni!H25</f>
        <v>0</v>
      </c>
      <c r="Y128" s="74" t="str">
        <f t="shared" si="40"/>
        <v>NO</v>
      </c>
    </row>
    <row r="129" spans="1:25" ht="15.75" hidden="1" x14ac:dyDescent="0.25">
      <c r="A129" s="154"/>
      <c r="B129" s="154"/>
      <c r="C129" s="154"/>
      <c r="D129" s="35"/>
      <c r="E129" s="156"/>
      <c r="F129" s="279" t="str">
        <f t="shared" si="34"/>
        <v/>
      </c>
      <c r="G129" s="279" t="str">
        <f t="shared" si="49"/>
        <v/>
      </c>
      <c r="H129" s="278" t="str">
        <f t="shared" si="36"/>
        <v/>
      </c>
      <c r="I129" s="279" t="str">
        <f t="shared" si="37"/>
        <v/>
      </c>
      <c r="J129" s="280" t="str">
        <f t="shared" si="38"/>
        <v/>
      </c>
      <c r="K129" s="280" t="str">
        <f t="shared" si="39"/>
        <v/>
      </c>
      <c r="L129" s="155"/>
      <c r="M129" s="35"/>
      <c r="P129" s="80" t="s">
        <v>733</v>
      </c>
      <c r="Q129" s="43" t="s">
        <v>703</v>
      </c>
      <c r="U129" s="32">
        <f>Altre_Opzioni!H28</f>
        <v>0</v>
      </c>
      <c r="Y129" s="74" t="str">
        <f t="shared" si="40"/>
        <v>NO</v>
      </c>
    </row>
    <row r="130" spans="1:25" ht="15.75" hidden="1" x14ac:dyDescent="0.25">
      <c r="A130" s="154"/>
      <c r="B130" s="154"/>
      <c r="C130" s="154"/>
      <c r="D130" s="35"/>
      <c r="E130" s="156"/>
      <c r="F130" s="275" t="str">
        <f t="shared" si="34"/>
        <v/>
      </c>
      <c r="G130" s="275" t="str">
        <f t="shared" si="49"/>
        <v/>
      </c>
      <c r="H130" s="277" t="str">
        <f t="shared" si="36"/>
        <v/>
      </c>
      <c r="I130" s="275" t="str">
        <f t="shared" si="37"/>
        <v/>
      </c>
      <c r="J130" s="276" t="str">
        <f t="shared" si="38"/>
        <v/>
      </c>
      <c r="K130" s="276" t="str">
        <f t="shared" si="39"/>
        <v/>
      </c>
      <c r="L130" s="155"/>
      <c r="M130" s="35"/>
      <c r="P130" s="43" t="s">
        <v>734</v>
      </c>
      <c r="Q130" s="80" t="s">
        <v>704</v>
      </c>
      <c r="U130" s="32">
        <f>Altre_Opzioni!H31</f>
        <v>0</v>
      </c>
      <c r="Y130" s="74" t="str">
        <f t="shared" si="40"/>
        <v>NO</v>
      </c>
    </row>
    <row r="131" spans="1:25" ht="15.75" hidden="1" x14ac:dyDescent="0.25">
      <c r="A131" s="154"/>
      <c r="B131" s="154"/>
      <c r="C131" s="154"/>
      <c r="D131" s="35"/>
      <c r="E131" s="156"/>
      <c r="F131" s="279" t="str">
        <f t="shared" ref="F131:F134" si="51">IF(I131="","",VLOOKUP(P131,Tabella_Prezzi,10,FALSE))</f>
        <v/>
      </c>
      <c r="G131" s="279" t="str">
        <f t="shared" si="49"/>
        <v/>
      </c>
      <c r="H131" s="278" t="str">
        <f t="shared" ref="H131:H134" si="52">IF(I131="","",VLOOKUP(P131,Tabella_Prezzi,8,FALSE))</f>
        <v/>
      </c>
      <c r="I131" s="279" t="str">
        <f t="shared" ref="I131:I134" si="53">IF(U131&gt;0,U131,"")</f>
        <v/>
      </c>
      <c r="J131" s="280" t="str">
        <f t="shared" ref="J131:J134" si="54">IF(I131="","",VLOOKUP(P131,Tabella_Prezzi,4,FALSE))</f>
        <v/>
      </c>
      <c r="K131" s="280" t="str">
        <f t="shared" ref="K131:K134" si="55">IF(F131="","",J131*I131)</f>
        <v/>
      </c>
      <c r="L131" s="155"/>
      <c r="M131" s="35"/>
      <c r="P131" s="43" t="s">
        <v>735</v>
      </c>
      <c r="Q131" s="43" t="s">
        <v>708</v>
      </c>
      <c r="R131" s="151">
        <f>COUNTIF(TS4L6_1,P131)*$R$13</f>
        <v>0</v>
      </c>
      <c r="S131" s="152">
        <f>COUNTIF(TS4L6_2,P131)*$S$13</f>
        <v>0</v>
      </c>
      <c r="T131" s="153">
        <f>COUNTIF(TS4L6_3,P131)*$T$13</f>
        <v>0</v>
      </c>
      <c r="U131" s="32">
        <f t="shared" si="50"/>
        <v>0</v>
      </c>
      <c r="Y131" s="74" t="str">
        <f t="shared" si="40"/>
        <v>NO</v>
      </c>
    </row>
    <row r="132" spans="1:25" ht="15.75" hidden="1" x14ac:dyDescent="0.25">
      <c r="A132" s="154"/>
      <c r="B132" s="154"/>
      <c r="C132" s="154"/>
      <c r="D132" s="35"/>
      <c r="E132" s="156"/>
      <c r="F132" s="275" t="str">
        <f t="shared" si="51"/>
        <v/>
      </c>
      <c r="G132" s="275" t="str">
        <f t="shared" si="49"/>
        <v/>
      </c>
      <c r="H132" s="277" t="str">
        <f t="shared" si="52"/>
        <v/>
      </c>
      <c r="I132" s="275" t="str">
        <f t="shared" si="53"/>
        <v/>
      </c>
      <c r="J132" s="276" t="str">
        <f t="shared" si="54"/>
        <v/>
      </c>
      <c r="K132" s="276" t="str">
        <f t="shared" si="55"/>
        <v/>
      </c>
      <c r="L132" s="155"/>
      <c r="M132" s="35"/>
      <c r="P132" s="43" t="s">
        <v>736</v>
      </c>
      <c r="Q132" s="80" t="s">
        <v>707</v>
      </c>
      <c r="R132" s="151">
        <f>COUNTIF(TS4L6_1,P132)*$R$13</f>
        <v>0</v>
      </c>
      <c r="S132" s="152">
        <f>COUNTIF(TS4L6_2,P132)*$S$13</f>
        <v>0</v>
      </c>
      <c r="T132" s="153">
        <f>COUNTIF(TS4L6_3,P132)*$T$13</f>
        <v>0</v>
      </c>
      <c r="U132" s="32">
        <f t="shared" si="50"/>
        <v>0</v>
      </c>
      <c r="Y132" s="74" t="str">
        <f t="shared" si="40"/>
        <v>NO</v>
      </c>
    </row>
    <row r="133" spans="1:25" ht="15.75" hidden="1" x14ac:dyDescent="0.25">
      <c r="A133" s="154"/>
      <c r="B133" s="154"/>
      <c r="C133" s="154"/>
      <c r="D133" s="35"/>
      <c r="E133" s="156"/>
      <c r="F133" s="279" t="str">
        <f t="shared" si="51"/>
        <v/>
      </c>
      <c r="G133" s="279" t="str">
        <f t="shared" si="49"/>
        <v/>
      </c>
      <c r="H133" s="278" t="str">
        <f t="shared" si="52"/>
        <v/>
      </c>
      <c r="I133" s="279" t="str">
        <f t="shared" si="53"/>
        <v/>
      </c>
      <c r="J133" s="280" t="str">
        <f t="shared" si="54"/>
        <v/>
      </c>
      <c r="K133" s="280" t="str">
        <f t="shared" si="55"/>
        <v/>
      </c>
      <c r="L133" s="155"/>
      <c r="M133" s="35"/>
      <c r="P133" s="43" t="s">
        <v>737</v>
      </c>
      <c r="Q133" s="43" t="s">
        <v>706</v>
      </c>
      <c r="R133" s="151">
        <f>COUNTIF(TS4L6_1,P133)*$R$13</f>
        <v>0</v>
      </c>
      <c r="S133" s="152">
        <f>COUNTIF(TS4L6_2,P133)*$S$13</f>
        <v>0</v>
      </c>
      <c r="T133" s="153">
        <f>COUNTIF(TS4L6_3,P133)*$T$13</f>
        <v>0</v>
      </c>
      <c r="U133" s="32">
        <f t="shared" si="50"/>
        <v>0</v>
      </c>
      <c r="Y133" s="74" t="str">
        <f t="shared" si="40"/>
        <v>NO</v>
      </c>
    </row>
    <row r="134" spans="1:25" ht="15.75" hidden="1" x14ac:dyDescent="0.25">
      <c r="A134" s="154"/>
      <c r="B134" s="154"/>
      <c r="C134" s="154"/>
      <c r="D134" s="35"/>
      <c r="E134" s="156"/>
      <c r="F134" s="275" t="str">
        <f t="shared" si="51"/>
        <v/>
      </c>
      <c r="G134" s="275" t="str">
        <f t="shared" si="49"/>
        <v/>
      </c>
      <c r="H134" s="277" t="str">
        <f t="shared" si="52"/>
        <v/>
      </c>
      <c r="I134" s="275" t="str">
        <f t="shared" si="53"/>
        <v/>
      </c>
      <c r="J134" s="276" t="str">
        <f t="shared" si="54"/>
        <v/>
      </c>
      <c r="K134" s="276" t="str">
        <f t="shared" si="55"/>
        <v/>
      </c>
      <c r="L134" s="155"/>
      <c r="M134" s="35"/>
      <c r="P134" s="43" t="s">
        <v>738</v>
      </c>
      <c r="Q134" s="80" t="s">
        <v>705</v>
      </c>
      <c r="R134" s="151">
        <f>COUNTIF(TS4L6_1,P134)*$R$13</f>
        <v>0</v>
      </c>
      <c r="S134" s="152">
        <f>COUNTIF(TS4L6_2,P134)*$S$13</f>
        <v>0</v>
      </c>
      <c r="T134" s="153">
        <f>COUNTIF(TS4L6_3,P134)*$T$13</f>
        <v>0</v>
      </c>
      <c r="U134" s="32">
        <f t="shared" si="50"/>
        <v>0</v>
      </c>
      <c r="Y134" s="74" t="str">
        <f t="shared" si="40"/>
        <v>NO</v>
      </c>
    </row>
    <row r="135" spans="1:25" ht="15.75" thickBot="1" x14ac:dyDescent="0.3">
      <c r="A135" s="154"/>
      <c r="B135" s="154"/>
      <c r="C135" s="154"/>
      <c r="D135" s="11"/>
      <c r="E135" s="157"/>
      <c r="F135" s="161"/>
      <c r="G135" s="161"/>
      <c r="H135" s="161"/>
      <c r="I135" s="161"/>
      <c r="J135" s="161"/>
      <c r="K135" s="161"/>
      <c r="L135" s="158"/>
      <c r="M135" s="11"/>
      <c r="O135" s="35"/>
      <c r="P135" s="35"/>
      <c r="Q135" s="35"/>
      <c r="R135" s="35"/>
      <c r="S135" s="35"/>
      <c r="T135" s="35"/>
      <c r="U135" s="35"/>
      <c r="V135" s="74"/>
      <c r="W135" s="74"/>
      <c r="X135" s="74"/>
      <c r="Y135" s="147" t="s">
        <v>59</v>
      </c>
    </row>
    <row r="136" spans="1:25" ht="15.75" hidden="1" thickBot="1" x14ac:dyDescent="0.3">
      <c r="A136" s="154"/>
      <c r="B136" s="154"/>
      <c r="C136" s="154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O136" s="35"/>
      <c r="P136" s="35"/>
      <c r="Q136" s="35"/>
      <c r="R136" s="35"/>
      <c r="S136" s="35"/>
      <c r="T136" s="35"/>
      <c r="U136" s="35"/>
      <c r="V136" s="74"/>
      <c r="W136" s="74"/>
      <c r="X136" s="74"/>
      <c r="Y136" s="35"/>
    </row>
    <row r="137" spans="1:25" ht="15.75" hidden="1" thickBot="1" x14ac:dyDescent="0.3">
      <c r="A137" s="154"/>
      <c r="B137" s="154"/>
      <c r="C137" s="154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O137" s="35"/>
      <c r="P137" s="35"/>
      <c r="Q137" s="35"/>
      <c r="R137" s="35"/>
      <c r="S137" s="35"/>
      <c r="T137" s="35"/>
      <c r="U137" s="35"/>
      <c r="V137" s="74"/>
      <c r="W137" s="74"/>
      <c r="X137" s="74"/>
      <c r="Y137" s="35"/>
    </row>
    <row r="138" spans="1:25" x14ac:dyDescent="0.25">
      <c r="A138" s="154"/>
      <c r="B138" s="154"/>
      <c r="C138" s="154"/>
      <c r="D138" s="11"/>
      <c r="E138" s="160"/>
      <c r="F138" s="162"/>
      <c r="G138" s="162"/>
      <c r="H138" s="9"/>
      <c r="I138" s="9"/>
      <c r="J138" s="9"/>
      <c r="K138" s="9"/>
      <c r="L138" s="10"/>
      <c r="M138" s="11"/>
      <c r="P138" s="29"/>
      <c r="R138" s="25"/>
      <c r="Y138" s="147" t="s">
        <v>59</v>
      </c>
    </row>
    <row r="139" spans="1:25" ht="18.75" x14ac:dyDescent="0.25">
      <c r="A139" s="154"/>
      <c r="B139" s="154"/>
      <c r="C139" s="154"/>
      <c r="D139" s="11"/>
      <c r="E139" s="163"/>
      <c r="F139" s="369"/>
      <c r="G139" s="370"/>
      <c r="H139" s="264"/>
      <c r="I139" s="371" t="s">
        <v>116</v>
      </c>
      <c r="J139" s="372"/>
      <c r="K139" s="164">
        <f>SUM(K14:K86)</f>
        <v>0</v>
      </c>
      <c r="L139" s="12"/>
      <c r="M139" s="11"/>
      <c r="P139" s="29"/>
      <c r="R139" s="25"/>
      <c r="Y139" s="147" t="s">
        <v>59</v>
      </c>
    </row>
    <row r="140" spans="1:25" ht="19.5" x14ac:dyDescent="0.25">
      <c r="A140" s="154"/>
      <c r="B140" s="154"/>
      <c r="C140" s="154"/>
      <c r="D140" s="11"/>
      <c r="E140" s="163"/>
      <c r="F140" s="165" t="s">
        <v>117</v>
      </c>
      <c r="G140" s="166">
        <f>K142*0.2</f>
        <v>0</v>
      </c>
      <c r="H140" s="166"/>
      <c r="I140" s="375" t="s">
        <v>118</v>
      </c>
      <c r="J140" s="376"/>
      <c r="K140" s="167">
        <f>SUM(K91:K134)</f>
        <v>0</v>
      </c>
      <c r="L140" s="12"/>
      <c r="M140" s="11"/>
      <c r="P140" s="29"/>
      <c r="R140" s="25"/>
      <c r="Y140" s="147" t="s">
        <v>59</v>
      </c>
    </row>
    <row r="141" spans="1:25" ht="19.5" x14ac:dyDescent="0.25">
      <c r="A141" s="154"/>
      <c r="B141" s="154"/>
      <c r="C141" s="154"/>
      <c r="D141" s="11"/>
      <c r="E141" s="163"/>
      <c r="F141" s="165" t="s">
        <v>595</v>
      </c>
      <c r="G141" s="166">
        <f>G140-K140</f>
        <v>0</v>
      </c>
      <c r="H141" s="166"/>
      <c r="I141" s="371" t="s">
        <v>119</v>
      </c>
      <c r="J141" s="372"/>
      <c r="K141" s="164">
        <f>K139+K140</f>
        <v>0</v>
      </c>
      <c r="L141" s="12"/>
      <c r="M141" s="11"/>
      <c r="P141" s="29"/>
      <c r="R141" s="25"/>
      <c r="Y141" s="147" t="s">
        <v>59</v>
      </c>
    </row>
    <row r="142" spans="1:25" ht="18.75" x14ac:dyDescent="0.25">
      <c r="A142" s="154"/>
      <c r="B142" s="154"/>
      <c r="C142" s="154"/>
      <c r="D142" s="11"/>
      <c r="E142" s="163"/>
      <c r="F142" s="369"/>
      <c r="G142" s="370"/>
      <c r="H142" s="264"/>
      <c r="I142" s="371" t="s">
        <v>120</v>
      </c>
      <c r="J142" s="372"/>
      <c r="K142" s="164">
        <f>(K141*1.22)</f>
        <v>0</v>
      </c>
      <c r="L142" s="12"/>
      <c r="M142" s="11"/>
      <c r="P142" s="29"/>
      <c r="R142" s="25"/>
      <c r="Y142" s="147" t="s">
        <v>59</v>
      </c>
    </row>
    <row r="143" spans="1:25" ht="15.75" thickBot="1" x14ac:dyDescent="0.3">
      <c r="A143" s="154"/>
      <c r="B143" s="154"/>
      <c r="C143" s="154"/>
      <c r="D143" s="11"/>
      <c r="E143" s="157"/>
      <c r="F143" s="161"/>
      <c r="G143" s="161"/>
      <c r="H143" s="161"/>
      <c r="I143" s="161"/>
      <c r="J143" s="161"/>
      <c r="K143" s="161"/>
      <c r="L143" s="158"/>
      <c r="M143" s="11"/>
      <c r="P143" s="29"/>
      <c r="R143" s="25"/>
      <c r="Y143" s="147" t="s">
        <v>59</v>
      </c>
    </row>
    <row r="144" spans="1:25" hidden="1" x14ac:dyDescent="0.25">
      <c r="A144" s="154"/>
      <c r="B144" s="154"/>
      <c r="C144" s="154"/>
      <c r="D144" s="11"/>
      <c r="E144" s="11"/>
      <c r="F144" s="55"/>
      <c r="G144" s="55"/>
      <c r="H144" s="55"/>
      <c r="I144" s="55"/>
      <c r="J144" s="55"/>
      <c r="K144" s="55"/>
      <c r="L144" s="11"/>
      <c r="M144" s="11"/>
      <c r="P144" s="29"/>
      <c r="R144" s="25"/>
      <c r="Y144" s="147"/>
    </row>
  </sheetData>
  <sheetProtection algorithmName="SHA-512" hashValue="Bw7shw39Ocz82mcg2KtNlRZ59ZiF6CwOmG2KkM/HBezNT+l0vJ4iceuRTISQgQo4kkUlNqirTUJsbfh0rPBEbg==" saltValue="478G/Xj2EBaODiTUnNbmyg==" spinCount="100000" sheet="1" objects="1" scenarios="1"/>
  <autoFilter ref="Y1:Y144" xr:uid="{E3CD6E16-23CC-4C67-91E8-0DC8D4FA1E98}">
    <filterColumn colId="0">
      <filters>
        <filter val="SI"/>
      </filters>
    </filterColumn>
  </autoFilter>
  <mergeCells count="29">
    <mergeCell ref="F142:G142"/>
    <mergeCell ref="I142:J142"/>
    <mergeCell ref="F88:K88"/>
    <mergeCell ref="F89:K89"/>
    <mergeCell ref="F139:G139"/>
    <mergeCell ref="I139:J139"/>
    <mergeCell ref="I140:J140"/>
    <mergeCell ref="I141:J141"/>
    <mergeCell ref="F12:K12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I11"/>
    <mergeCell ref="J11:K11"/>
    <mergeCell ref="F2:H2"/>
    <mergeCell ref="I2:K4"/>
    <mergeCell ref="F3:H3"/>
    <mergeCell ref="F4:H4"/>
    <mergeCell ref="F5:H5"/>
    <mergeCell ref="I5:J5"/>
    <mergeCell ref="K5:K6"/>
    <mergeCell ref="F6:H6"/>
    <mergeCell ref="I6:J6"/>
  </mergeCells>
  <conditionalFormatting sqref="F4:H4">
    <cfRule type="expression" dxfId="27" priority="14">
      <formula>IF(F4="",TRUE,FALSE)</formula>
    </cfRule>
  </conditionalFormatting>
  <conditionalFormatting sqref="F6:H6">
    <cfRule type="expression" dxfId="26" priority="13">
      <formula>IF($F$6="",TRUE,FALSE)</formula>
    </cfRule>
  </conditionalFormatting>
  <conditionalFormatting sqref="I6:J6">
    <cfRule type="expression" dxfId="25" priority="12">
      <formula>IF($I$6="",TRUE,FALSE)</formula>
    </cfRule>
  </conditionalFormatting>
  <conditionalFormatting sqref="H8:J8">
    <cfRule type="expression" dxfId="24" priority="5">
      <formula>IF($H$8="",TRUE,FALSE)</formula>
    </cfRule>
  </conditionalFormatting>
  <conditionalFormatting sqref="K8">
    <cfRule type="expression" dxfId="23" priority="10">
      <formula>IF($K$8="",TRUE,FALSE)</formula>
    </cfRule>
  </conditionalFormatting>
  <conditionalFormatting sqref="F10:G10">
    <cfRule type="expression" dxfId="22" priority="4">
      <formula>IF($F$10="",TRUE,FALSE)</formula>
    </cfRule>
  </conditionalFormatting>
  <conditionalFormatting sqref="K10">
    <cfRule type="expression" dxfId="21" priority="8">
      <formula>IF($K$10="",TRUE,FALSE)</formula>
    </cfRule>
  </conditionalFormatting>
  <conditionalFormatting sqref="F88:K88">
    <cfRule type="expression" dxfId="20" priority="15">
      <formula>IF($F$88&lt;&gt;"",TRUE,FALSE)</formula>
    </cfRule>
  </conditionalFormatting>
  <conditionalFormatting sqref="F8:G8">
    <cfRule type="expression" dxfId="19" priority="11">
      <formula>IF($F$8="",TRUE,FALSE)</formula>
    </cfRule>
  </conditionalFormatting>
  <conditionalFormatting sqref="H10:J10">
    <cfRule type="expression" dxfId="18" priority="9">
      <formula>IF($H$10="",TRUE,FALSE)</formula>
    </cfRule>
  </conditionalFormatting>
  <conditionalFormatting sqref="I2:K4">
    <cfRule type="expression" dxfId="17" priority="6">
      <formula>IF($I$2="Dati Completi",TRUE,FALSE)</formula>
    </cfRule>
    <cfRule type="expression" dxfId="16" priority="7">
      <formula>IF($I$2="Compilare i Dati Necessari all'Ordine per Stampare in PDF o Controllare Configurazioni",TRUE,FALSE)</formula>
    </cfRule>
  </conditionalFormatting>
  <conditionalFormatting sqref="F11:G11">
    <cfRule type="expression" dxfId="15" priority="3">
      <formula>IF($F$11&lt;&gt;"",TRUE,FALSE)</formula>
    </cfRule>
  </conditionalFormatting>
  <conditionalFormatting sqref="H11:I11">
    <cfRule type="expression" dxfId="14" priority="2">
      <formula>IF($H$11&lt;&gt;"",TRUE,FALSE)</formula>
    </cfRule>
  </conditionalFormatting>
  <conditionalFormatting sqref="J11:K11">
    <cfRule type="expression" dxfId="13" priority="1">
      <formula>IF($J$11&lt;&gt;"",TRUE,FALSE)</formula>
    </cfRule>
  </conditionalFormatting>
  <dataValidations count="2">
    <dataValidation type="custom" allowBlank="1" showInputMessage="1" showErrorMessage="1" errorTitle="Errore Mail" error="Inserire un indirizo Mail Valido" sqref="H8:J8" xr:uid="{081B4FE5-E240-46A4-BC6D-510DA4C10D98}">
      <formula1>ISNUMBER(MATCH("*@*.?*",H8,0))</formula1>
    </dataValidation>
    <dataValidation type="custom" allowBlank="1" showInputMessage="1" showErrorMessage="1" errorTitle="Errore Mail" error="Inserire un indirizzo Mail Valido_x000a_" sqref="H10:J10" xr:uid="{229140E1-4F61-416F-AADA-EBE86F7157C2}">
      <formula1>ISNUMBER(MATCH("*@*.?*",H10,0))</formula1>
    </dataValidation>
  </dataValidations>
  <pageMargins left="0.25" right="0.25" top="0.75" bottom="0.75" header="0.3" footer="0.3"/>
  <pageSetup paperSize="9" scale="58" fitToHeight="0" orientation="portrait" r:id="rId1"/>
  <drawing r:id="rId2"/>
  <legacyDrawing r:id="rId3"/>
  <controls>
    <mc:AlternateContent xmlns:mc="http://schemas.openxmlformats.org/markup-compatibility/2006">
      <mc:Choice Requires="x14">
        <control shapeId="13313" r:id="rId4" name="SalvaPDF">
          <controlPr defaultSize="0" disabled="1" autoLine="0" r:id="rId5">
            <anchor moveWithCells="1">
              <from>
                <xdr:col>9</xdr:col>
                <xdr:colOff>981075</xdr:colOff>
                <xdr:row>4</xdr:row>
                <xdr:rowOff>9525</xdr:rowOff>
              </from>
              <to>
                <xdr:col>11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13313" r:id="rId4" name="SalvaPDF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CA69-8EBC-48A1-9A0A-408CC020FADF}">
  <sheetPr codeName="Foglio7"/>
  <dimension ref="B1:R149"/>
  <sheetViews>
    <sheetView topLeftCell="A49" workbookViewId="0">
      <selection activeCell="K140" sqref="K140"/>
    </sheetView>
  </sheetViews>
  <sheetFormatPr defaultRowHeight="15" x14ac:dyDescent="0.25"/>
  <cols>
    <col min="3" max="3" width="4.42578125" bestFit="1" customWidth="1"/>
    <col min="4" max="4" width="10.7109375" style="25" customWidth="1"/>
    <col min="5" max="5" width="25.85546875" customWidth="1"/>
    <col min="6" max="6" width="3.7109375" customWidth="1"/>
    <col min="7" max="7" width="6.42578125" style="25" customWidth="1"/>
    <col min="8" max="8" width="27.28515625" bestFit="1" customWidth="1"/>
    <col min="9" max="9" width="3.5703125" style="25" customWidth="1"/>
    <col min="10" max="10" width="6.5703125" style="25" customWidth="1"/>
    <col min="11" max="11" width="27.28515625" bestFit="1" customWidth="1"/>
    <col min="18" max="18" width="9.140625" style="254"/>
  </cols>
  <sheetData>
    <row r="1" spans="2:18" x14ac:dyDescent="0.25">
      <c r="B1" s="35"/>
      <c r="C1" s="35"/>
      <c r="D1" s="38"/>
      <c r="E1" s="35"/>
      <c r="F1" s="35"/>
      <c r="G1" s="38"/>
      <c r="H1" s="35"/>
      <c r="I1" s="38"/>
      <c r="J1" s="38"/>
      <c r="K1" s="35"/>
      <c r="L1" s="35"/>
    </row>
    <row r="2" spans="2:18" x14ac:dyDescent="0.25">
      <c r="B2" s="35"/>
      <c r="C2" s="35"/>
      <c r="D2" s="381" t="s">
        <v>642</v>
      </c>
      <c r="E2" s="381"/>
      <c r="F2" s="381"/>
      <c r="G2" s="381"/>
      <c r="H2" s="381"/>
      <c r="I2" s="381"/>
      <c r="J2" s="381"/>
      <c r="K2" s="381"/>
      <c r="L2" s="35"/>
      <c r="R2" s="254" t="s">
        <v>59</v>
      </c>
    </row>
    <row r="3" spans="2:18" ht="15.75" thickBot="1" x14ac:dyDescent="0.3">
      <c r="B3" s="35"/>
      <c r="C3" s="38"/>
      <c r="D3" s="38"/>
      <c r="E3" s="35"/>
      <c r="F3" s="35"/>
      <c r="G3" s="38"/>
      <c r="H3" s="35"/>
      <c r="I3" s="38"/>
      <c r="J3" s="38"/>
      <c r="K3" s="35"/>
      <c r="L3" s="35"/>
      <c r="R3" s="254" t="s">
        <v>59</v>
      </c>
    </row>
    <row r="4" spans="2:18" ht="16.5" thickBot="1" x14ac:dyDescent="0.3">
      <c r="B4" s="35"/>
      <c r="C4" s="38"/>
      <c r="D4" s="338" t="str">
        <f>Riepilogo_Ordine!F3</f>
        <v>Riepilogo Ordine N° (*)</v>
      </c>
      <c r="E4" s="340"/>
      <c r="F4" s="35"/>
      <c r="G4" s="40"/>
      <c r="H4" s="40"/>
      <c r="I4" s="40"/>
      <c r="J4" s="40"/>
      <c r="K4" s="40"/>
      <c r="L4" s="35"/>
      <c r="R4" s="254" t="s">
        <v>59</v>
      </c>
    </row>
    <row r="5" spans="2:18" ht="15.75" thickBot="1" x14ac:dyDescent="0.3">
      <c r="B5" s="35"/>
      <c r="C5" s="38"/>
      <c r="D5" s="377">
        <f>Riepilogo_Ordine!F4</f>
        <v>0</v>
      </c>
      <c r="E5" s="378"/>
      <c r="F5" s="35"/>
      <c r="G5" s="40"/>
      <c r="H5" s="40"/>
      <c r="I5" s="40"/>
      <c r="J5" s="40"/>
      <c r="K5" s="40"/>
      <c r="L5" s="35"/>
      <c r="R5" s="254" t="s">
        <v>59</v>
      </c>
    </row>
    <row r="6" spans="2:18" ht="16.5" thickBot="1" x14ac:dyDescent="0.3">
      <c r="B6" s="35"/>
      <c r="C6" s="38"/>
      <c r="D6" s="338" t="str">
        <f>Riepilogo_Ordine!F5</f>
        <v>Ente Ordinante (*)</v>
      </c>
      <c r="E6" s="340"/>
      <c r="F6" s="35"/>
      <c r="G6" s="338" t="str">
        <f>Riepilogo_Ordine!I5</f>
        <v>Data  (*)</v>
      </c>
      <c r="H6" s="340"/>
      <c r="I6" s="35"/>
      <c r="J6" s="40"/>
      <c r="K6" s="40"/>
      <c r="L6" s="35"/>
      <c r="R6" s="254" t="s">
        <v>59</v>
      </c>
    </row>
    <row r="7" spans="2:18" ht="15.75" thickBot="1" x14ac:dyDescent="0.3">
      <c r="B7" s="35"/>
      <c r="C7" s="38"/>
      <c r="D7" s="377">
        <f>Riepilogo_Ordine!F6</f>
        <v>0</v>
      </c>
      <c r="E7" s="378"/>
      <c r="F7" s="35"/>
      <c r="G7" s="379">
        <f>Riepilogo_Ordine!I6</f>
        <v>0</v>
      </c>
      <c r="H7" s="380"/>
      <c r="I7" s="35"/>
      <c r="J7" s="40"/>
      <c r="K7" s="40"/>
      <c r="L7" s="35"/>
      <c r="R7" s="254" t="s">
        <v>59</v>
      </c>
    </row>
    <row r="8" spans="2:18" ht="16.5" thickBot="1" x14ac:dyDescent="0.3">
      <c r="B8" s="35"/>
      <c r="C8" s="38"/>
      <c r="D8" s="338" t="str">
        <f>Riepilogo_Ordine!F7</f>
        <v>Referente Consegna (*)</v>
      </c>
      <c r="E8" s="340"/>
      <c r="F8" s="35"/>
      <c r="G8" s="338" t="str">
        <f>Riepilogo_Ordine!H7</f>
        <v>Mail (*)</v>
      </c>
      <c r="H8" s="340"/>
      <c r="I8" s="35"/>
      <c r="J8" s="338" t="str">
        <f>Riepilogo_Ordine!K7</f>
        <v>Tel (*)</v>
      </c>
      <c r="K8" s="340"/>
      <c r="L8" s="35"/>
      <c r="R8" s="254" t="s">
        <v>59</v>
      </c>
    </row>
    <row r="9" spans="2:18" ht="16.5" thickBot="1" x14ac:dyDescent="0.3">
      <c r="B9" s="35"/>
      <c r="C9" s="38"/>
      <c r="D9" s="377">
        <f>Riepilogo_Ordine!F8</f>
        <v>0</v>
      </c>
      <c r="E9" s="378"/>
      <c r="F9" s="35"/>
      <c r="G9" s="382">
        <f>Riepilogo_Ordine!I8</f>
        <v>0</v>
      </c>
      <c r="H9" s="383"/>
      <c r="I9" s="35"/>
      <c r="J9" s="382">
        <f>Riepilogo_Ordine!K8</f>
        <v>0</v>
      </c>
      <c r="K9" s="383"/>
      <c r="L9" s="35"/>
      <c r="R9" s="254" t="s">
        <v>59</v>
      </c>
    </row>
    <row r="10" spans="2:18" ht="16.5" thickBot="1" x14ac:dyDescent="0.3">
      <c r="B10" s="35"/>
      <c r="C10" s="38"/>
      <c r="D10" s="338" t="str">
        <f>Riepilogo_Ordine!F9</f>
        <v>Referente Installazione (*)</v>
      </c>
      <c r="E10" s="340"/>
      <c r="F10" s="35"/>
      <c r="G10" s="338" t="str">
        <f>Riepilogo_Ordine!H9</f>
        <v>Mail (*)</v>
      </c>
      <c r="H10" s="340"/>
      <c r="I10" s="35"/>
      <c r="J10" s="248" t="str">
        <f>Riepilogo_Ordine!K9</f>
        <v>Tel (*)</v>
      </c>
      <c r="K10" s="249"/>
      <c r="L10" s="35"/>
      <c r="R10" s="254" t="s">
        <v>59</v>
      </c>
    </row>
    <row r="11" spans="2:18" ht="16.5" thickBot="1" x14ac:dyDescent="0.3">
      <c r="B11" s="35"/>
      <c r="C11" s="38"/>
      <c r="D11" s="384">
        <f>Riepilogo_Ordine!F10</f>
        <v>0</v>
      </c>
      <c r="E11" s="385"/>
      <c r="F11" s="35"/>
      <c r="G11" s="382">
        <f>Riepilogo_Ordine!I10</f>
        <v>0</v>
      </c>
      <c r="H11" s="383"/>
      <c r="I11" s="35"/>
      <c r="J11" s="382">
        <f>Riepilogo_Ordine!K10</f>
        <v>0</v>
      </c>
      <c r="K11" s="383"/>
      <c r="L11" s="35"/>
      <c r="R11" s="254" t="s">
        <v>59</v>
      </c>
    </row>
    <row r="12" spans="2:18" x14ac:dyDescent="0.25">
      <c r="B12" s="35"/>
      <c r="C12" s="38"/>
      <c r="D12" s="38"/>
      <c r="E12" s="35"/>
      <c r="F12" s="35"/>
      <c r="G12" s="38"/>
      <c r="H12" s="35"/>
      <c r="I12" s="38"/>
      <c r="J12" s="38"/>
      <c r="K12" s="35"/>
      <c r="L12" s="35"/>
      <c r="R12" s="254" t="s">
        <v>59</v>
      </c>
    </row>
    <row r="13" spans="2:18" x14ac:dyDescent="0.25">
      <c r="B13" s="35"/>
      <c r="C13" s="38"/>
      <c r="D13" s="38"/>
      <c r="E13" s="35"/>
      <c r="F13" s="35"/>
      <c r="G13" s="38"/>
      <c r="H13" s="35"/>
      <c r="I13" s="38"/>
      <c r="J13" s="38"/>
      <c r="K13" s="35"/>
      <c r="L13" s="35"/>
      <c r="R13" s="254" t="s">
        <v>59</v>
      </c>
    </row>
    <row r="14" spans="2:18" x14ac:dyDescent="0.25">
      <c r="B14" s="35"/>
      <c r="C14" s="38"/>
      <c r="D14" s="38"/>
      <c r="E14" s="35"/>
      <c r="F14" s="35"/>
      <c r="G14" s="38"/>
      <c r="H14" s="35"/>
      <c r="I14" s="38"/>
      <c r="J14" s="38"/>
      <c r="K14" s="35"/>
      <c r="L14" s="35"/>
    </row>
    <row r="15" spans="2:18" x14ac:dyDescent="0.25">
      <c r="B15" s="35"/>
      <c r="C15" s="38"/>
      <c r="D15" s="38"/>
      <c r="E15" s="35"/>
      <c r="F15" s="35"/>
      <c r="G15" s="38"/>
      <c r="H15" s="35"/>
      <c r="I15" s="38"/>
      <c r="J15" s="38"/>
      <c r="K15" s="35"/>
      <c r="L15" s="35"/>
    </row>
    <row r="16" spans="2:18" x14ac:dyDescent="0.25">
      <c r="B16" s="35"/>
      <c r="C16" s="35"/>
      <c r="D16" s="38"/>
      <c r="E16" s="35"/>
      <c r="F16" s="35"/>
      <c r="G16" s="38"/>
      <c r="H16" s="35"/>
      <c r="I16" s="35"/>
      <c r="J16" s="38"/>
      <c r="K16" s="35"/>
      <c r="L16" s="35"/>
    </row>
    <row r="17" spans="2:18" x14ac:dyDescent="0.25">
      <c r="B17" s="35"/>
      <c r="C17" s="35"/>
      <c r="D17" s="32">
        <f>Lotto6_R940_1!L8</f>
        <v>0</v>
      </c>
      <c r="E17" s="255" t="s">
        <v>643</v>
      </c>
      <c r="F17" s="35"/>
      <c r="G17" s="32">
        <f>Lotto6_R940_2!L8</f>
        <v>0</v>
      </c>
      <c r="H17" s="255" t="s">
        <v>644</v>
      </c>
      <c r="I17" s="35"/>
      <c r="J17" s="32">
        <f>Lotto6_R940_3!L8</f>
        <v>0</v>
      </c>
      <c r="K17" s="255" t="s">
        <v>645</v>
      </c>
      <c r="L17" s="35"/>
      <c r="R17" s="254" t="s">
        <v>59</v>
      </c>
    </row>
    <row r="18" spans="2:18" x14ac:dyDescent="0.25">
      <c r="B18" s="35"/>
      <c r="C18" s="35"/>
      <c r="F18" s="35"/>
      <c r="I18" s="35"/>
      <c r="L18" s="35"/>
      <c r="N18" t="s">
        <v>646</v>
      </c>
      <c r="O18" t="s">
        <v>647</v>
      </c>
      <c r="P18" t="s">
        <v>648</v>
      </c>
      <c r="Q18" t="s">
        <v>649</v>
      </c>
    </row>
    <row r="19" spans="2:18" x14ac:dyDescent="0.25">
      <c r="B19" s="35"/>
      <c r="C19" s="35">
        <f>IF(D19&lt;&gt;"",1,0)</f>
        <v>0</v>
      </c>
      <c r="D19" s="32" t="str">
        <f>IF(Riepilogo_Ordine!R14&gt;0,Riepilogo_Ordine!R14,"")</f>
        <v/>
      </c>
      <c r="E19" s="250" t="str">
        <f>IF(E71&lt;&gt;"","",IF(D19="","",CONCATENATE(Riepilogo_Ordine!Q14)))</f>
        <v/>
      </c>
      <c r="F19" s="35">
        <f>IF(G19&lt;&gt;"",1,0)</f>
        <v>0</v>
      </c>
      <c r="G19" s="32" t="str">
        <f>IF(Riepilogo_Ordine!S14&gt;0,Riepilogo_Ordine!S14,"")</f>
        <v/>
      </c>
      <c r="H19" s="250" t="str">
        <f>IF(H71&lt;&gt;"","",IF(G19="","",CONCATENATE(Riepilogo_Ordine!Q14)))</f>
        <v/>
      </c>
      <c r="I19" s="35">
        <f>IF(J19&lt;&gt;"",1,0)</f>
        <v>0</v>
      </c>
      <c r="J19" s="32" t="str">
        <f>IF(Riepilogo_Ordine!T14&gt;0,Riepilogo_Ordine!T14,"")</f>
        <v/>
      </c>
      <c r="K19" s="250" t="str">
        <f>IF(K71&lt;&gt;"","",IF(J19="","",CONCATENATE(Riepilogo_Ordine!Q14)))</f>
        <v/>
      </c>
      <c r="L19" s="35"/>
      <c r="N19" s="60">
        <f>IF(D19="",0,D19)</f>
        <v>0</v>
      </c>
      <c r="O19" s="60">
        <f>IF(G19="",0,G19)</f>
        <v>0</v>
      </c>
      <c r="P19" s="60">
        <f>IF(J19="",0,J19)</f>
        <v>0</v>
      </c>
      <c r="Q19" s="60">
        <f>SUM(N19:P19)</f>
        <v>0</v>
      </c>
      <c r="R19" s="254" t="str">
        <f>IF(Q19&gt;0,"SI","NO")</f>
        <v>NO</v>
      </c>
    </row>
    <row r="20" spans="2:18" x14ac:dyDescent="0.25">
      <c r="B20" s="35" t="str">
        <f>IF(AND(D20=1,E20=""),1,"")</f>
        <v/>
      </c>
      <c r="C20" s="35">
        <f>IF(D20&lt;&gt;"",1,0)</f>
        <v>0</v>
      </c>
      <c r="D20" s="32" t="str">
        <f>IF(D70&lt;&gt;"","",IF(Riepilogo_Ordine!R17&gt;0,Riepilogo_Ordine!R17,""))</f>
        <v/>
      </c>
      <c r="E20" s="250" t="str">
        <f>IF(E69&lt;&gt;"","",IF(E70&lt;&gt;"","",IF(E71&lt;&gt;"","",IF(E72&lt;&gt;"","",IF(E73&lt;&gt;"","",IF(D20="","",CONCATENATE(Riepilogo_Ordine!Q17)))))))</f>
        <v/>
      </c>
      <c r="F20" s="35">
        <f>IF(G20&lt;&gt;"",1,0)</f>
        <v>0</v>
      </c>
      <c r="G20" s="32" t="str">
        <f>IF(G70&lt;&gt;"","",IF(Riepilogo_Ordine!S17&gt;0,Riepilogo_Ordine!S17,""))</f>
        <v/>
      </c>
      <c r="H20" s="250" t="str">
        <f>IF(H69&lt;&gt;"","",IF(H70&lt;&gt;"","",IF(H71&lt;&gt;"","",IF(H72&lt;&gt;"","",IF(H73&lt;&gt;"","",IF(G20="","",CONCATENATE(Riepilogo_Ordine!Q17)))))))</f>
        <v/>
      </c>
      <c r="I20" s="35">
        <f>IF(J20&lt;&gt;"",1,0)</f>
        <v>0</v>
      </c>
      <c r="J20" s="32" t="str">
        <f>IF(J70&lt;&gt;"","",IF(Riepilogo_Ordine!T17&gt;0,Riepilogo_Ordine!T17,""))</f>
        <v/>
      </c>
      <c r="K20" s="250" t="str">
        <f>IF(K69&lt;&gt;"","",IF(K70&lt;&gt;"","",IF(K71&lt;&gt;"","",IF(K72&lt;&gt;"","",IF(K73&lt;&gt;"","",IF(J20="","",CONCATENATE(Riepilogo_Ordine!Q17)))))))</f>
        <v/>
      </c>
      <c r="L20" s="35"/>
      <c r="N20" s="60">
        <f t="shared" ref="N20:N70" si="0">IF(D20="",0,D20)</f>
        <v>0</v>
      </c>
      <c r="O20" s="60">
        <f t="shared" ref="O20:O70" si="1">IF(G20="",0,G20)</f>
        <v>0</v>
      </c>
      <c r="P20" s="60">
        <f t="shared" ref="P20:P70" si="2">IF(J20="",0,J20)</f>
        <v>0</v>
      </c>
      <c r="Q20" s="60">
        <f t="shared" ref="Q20:Q70" si="3">SUM(N20:P20)</f>
        <v>0</v>
      </c>
      <c r="R20" s="254" t="str">
        <f t="shared" ref="R20:R148" si="4">IF(Q20&gt;0,"SI","NO")</f>
        <v>NO</v>
      </c>
    </row>
    <row r="21" spans="2:18" x14ac:dyDescent="0.25">
      <c r="B21" s="35" t="str">
        <f>IF(AND(D21=1,E21=""),1,"")</f>
        <v/>
      </c>
      <c r="C21" s="35">
        <f>IF(D21&lt;&gt;"",1,0)</f>
        <v>0</v>
      </c>
      <c r="D21" s="32" t="str">
        <f>IF(D141&lt;&gt;"","",IF(D139&lt;&gt;"","",IF(D142&lt;&gt;"","",IF(D140&lt;&gt;"","",IF(D70&lt;&gt;"","",IF(Riepilogo_Ordine!R15&gt;0,Riepilogo_Ordine!R15,""))))))</f>
        <v/>
      </c>
      <c r="E21" s="250" t="str">
        <f>IF(E70&lt;&gt;"","",IF(E71&lt;&gt;"","",IF(E69&lt;&gt;"","",IF(E72&lt;&gt;"","",IF(E73&lt;&gt;"","",IF(D21="","",CONCATENATE(Riepilogo_Ordine!Q15)))))))</f>
        <v/>
      </c>
      <c r="F21" s="35">
        <f>IF(G21&lt;&gt;"",1,0)</f>
        <v>0</v>
      </c>
      <c r="G21" s="32" t="str">
        <f>IF(G141&lt;&gt;"","",IF(G139&lt;&gt;"","",IF(G142&lt;&gt;"","",IF(G140&lt;&gt;"","",IF(G70&lt;&gt;"","",IF(Riepilogo_Ordine!S15&gt;0,Riepilogo_Ordine!S15,""))))))</f>
        <v/>
      </c>
      <c r="H21" s="250" t="str">
        <f>IF(H70&lt;&gt;"","",IF(H71&lt;&gt;"","",IF(H69&lt;&gt;"","",IF(H72&lt;&gt;"","",IF(H73&lt;&gt;"","",IF(G21="","",CONCATENATE(Riepilogo_Ordine!Q15)))))))</f>
        <v/>
      </c>
      <c r="I21" s="35">
        <f>IF(J21&lt;&gt;"",1,0)</f>
        <v>0</v>
      </c>
      <c r="J21" s="32" t="str">
        <f>IF(J141&lt;&gt;"","",IF(J139&lt;&gt;"","",IF(J142&lt;&gt;"","",IF(J140&lt;&gt;"","",IF(J70&lt;&gt;"","",IF(Riepilogo_Ordine!T15&gt;0,Riepilogo_Ordine!T15,""))))))</f>
        <v/>
      </c>
      <c r="K21" s="250" t="str">
        <f>IF(K70&lt;&gt;"","",IF(K71&lt;&gt;"","",IF(K69&lt;&gt;"","",IF(K72&lt;&gt;"","",IF(K73&lt;&gt;"","",IF(J21="","",CONCATENATE(Riepilogo_Ordine!Q15)))))))</f>
        <v/>
      </c>
      <c r="L21" s="35"/>
      <c r="N21" s="60">
        <f t="shared" si="0"/>
        <v>0</v>
      </c>
      <c r="O21" s="60">
        <f t="shared" si="1"/>
        <v>0</v>
      </c>
      <c r="P21" s="60">
        <f t="shared" si="2"/>
        <v>0</v>
      </c>
      <c r="Q21" s="60">
        <f t="shared" si="3"/>
        <v>0</v>
      </c>
      <c r="R21" s="254" t="str">
        <f t="shared" si="4"/>
        <v>NO</v>
      </c>
    </row>
    <row r="22" spans="2:18" x14ac:dyDescent="0.25">
      <c r="B22" s="35"/>
      <c r="C22" s="35"/>
      <c r="D22" s="32" t="str">
        <f>IF(D70&lt;&gt;"","",IF(Riepilogo_Ordine!R18&gt;0,Riepilogo_Ordine!R18,""))</f>
        <v/>
      </c>
      <c r="E22" s="250" t="str">
        <f>IF(D22="","",CONCATENATE(Riepilogo_Ordine!Q18))</f>
        <v/>
      </c>
      <c r="F22" s="35"/>
      <c r="G22" s="32" t="str">
        <f>IF(G70&lt;&gt;"","",IF(Riepilogo_Ordine!S18&gt;0,Riepilogo_Ordine!S18,""))</f>
        <v/>
      </c>
      <c r="H22" s="250" t="str">
        <f>IF(G22="","",CONCATENATE(Riepilogo_Ordine!Q18))</f>
        <v/>
      </c>
      <c r="I22" s="35"/>
      <c r="J22" s="32" t="str">
        <f>IF(J70&lt;&gt;"","",IF(Riepilogo_Ordine!T18&gt;0,Riepilogo_Ordine!T18,""))</f>
        <v/>
      </c>
      <c r="K22" s="250" t="str">
        <f>IF(J22="","",CONCATENATE(Riepilogo_Ordine!Q18))</f>
        <v/>
      </c>
      <c r="L22" s="35"/>
      <c r="N22" s="60">
        <f t="shared" si="0"/>
        <v>0</v>
      </c>
      <c r="O22" s="60">
        <f t="shared" si="1"/>
        <v>0</v>
      </c>
      <c r="P22" s="60">
        <f t="shared" si="2"/>
        <v>0</v>
      </c>
      <c r="Q22" s="60">
        <f t="shared" si="3"/>
        <v>0</v>
      </c>
      <c r="R22" s="254" t="str">
        <f t="shared" si="4"/>
        <v>NO</v>
      </c>
    </row>
    <row r="23" spans="2:18" x14ac:dyDescent="0.25">
      <c r="B23" s="35"/>
      <c r="C23" s="35"/>
      <c r="D23" s="32" t="str">
        <f>IF(D70&lt;&gt;"","",IF(Riepilogo_Ordine!R19&gt;0,Riepilogo_Ordine!R19,""))</f>
        <v/>
      </c>
      <c r="E23" s="250" t="str">
        <f>IF(D23="","",CONCATENATE(Riepilogo_Ordine!Q19))</f>
        <v/>
      </c>
      <c r="F23" s="35"/>
      <c r="G23" s="32" t="str">
        <f>IF(G70&lt;&gt;"","",IF(Riepilogo_Ordine!S19&gt;0,Riepilogo_Ordine!S19,""))</f>
        <v/>
      </c>
      <c r="H23" s="250" t="str">
        <f>IF(G23="","",CONCATENATE(Riepilogo_Ordine!Q19))</f>
        <v/>
      </c>
      <c r="I23" s="35"/>
      <c r="J23" s="32" t="str">
        <f>IF(J70&lt;&gt;"","",IF(Riepilogo_Ordine!T19&gt;0,Riepilogo_Ordine!T19,""))</f>
        <v/>
      </c>
      <c r="K23" s="250" t="str">
        <f>IF(J23="","",CONCATENATE(Riepilogo_Ordine!Q19))</f>
        <v/>
      </c>
      <c r="L23" s="35"/>
      <c r="N23" s="60">
        <f t="shared" si="0"/>
        <v>0</v>
      </c>
      <c r="O23" s="60">
        <f t="shared" si="1"/>
        <v>0</v>
      </c>
      <c r="P23" s="60">
        <f t="shared" si="2"/>
        <v>0</v>
      </c>
      <c r="Q23" s="60">
        <f t="shared" si="3"/>
        <v>0</v>
      </c>
      <c r="R23" s="254" t="str">
        <f t="shared" si="4"/>
        <v>NO</v>
      </c>
    </row>
    <row r="24" spans="2:18" x14ac:dyDescent="0.25">
      <c r="B24" s="35"/>
      <c r="C24" s="35"/>
      <c r="D24" s="32" t="str">
        <f>IF(Riepilogo_Ordine!R20&gt;0,Riepilogo_Ordine!R20,"")</f>
        <v/>
      </c>
      <c r="E24" s="250" t="str">
        <f>IF(D24="","",CONCATENATE(Riepilogo_Ordine!Q20))</f>
        <v/>
      </c>
      <c r="F24" s="35"/>
      <c r="G24" s="32" t="str">
        <f>IF(Riepilogo_Ordine!S20&gt;0,Riepilogo_Ordine!S20,"")</f>
        <v/>
      </c>
      <c r="H24" s="250" t="str">
        <f>IF(G24="","",CONCATENATE(Riepilogo_Ordine!Q20))</f>
        <v/>
      </c>
      <c r="I24" s="35"/>
      <c r="J24" s="32" t="str">
        <f>IF(Riepilogo_Ordine!T20&gt;0,Riepilogo_Ordine!T20,"")</f>
        <v/>
      </c>
      <c r="K24" s="250" t="str">
        <f>IF(J24="","",CONCATENATE(Riepilogo_Ordine!Q20))</f>
        <v/>
      </c>
      <c r="L24" s="35"/>
      <c r="N24" s="60">
        <f t="shared" si="0"/>
        <v>0</v>
      </c>
      <c r="O24" s="60">
        <f t="shared" si="1"/>
        <v>0</v>
      </c>
      <c r="P24" s="60">
        <f t="shared" si="2"/>
        <v>0</v>
      </c>
      <c r="Q24" s="60">
        <f t="shared" si="3"/>
        <v>0</v>
      </c>
      <c r="R24" s="254" t="str">
        <f t="shared" si="4"/>
        <v>NO</v>
      </c>
    </row>
    <row r="25" spans="2:18" x14ac:dyDescent="0.25">
      <c r="B25" s="35"/>
      <c r="C25" s="35"/>
      <c r="D25" s="32" t="str">
        <f>IF(Riepilogo_Ordine!R21&gt;0,Riepilogo_Ordine!R21,"")</f>
        <v/>
      </c>
      <c r="E25" s="250" t="str">
        <f>IF(D25="","",CONCATENATE(Riepilogo_Ordine!Q21))</f>
        <v/>
      </c>
      <c r="F25" s="35"/>
      <c r="G25" s="32" t="str">
        <f>IF(Riepilogo_Ordine!S21&gt;0,Riepilogo_Ordine!S21,"")</f>
        <v/>
      </c>
      <c r="H25" s="250" t="str">
        <f>IF(G25="","",CONCATENATE(Riepilogo_Ordine!Q21))</f>
        <v/>
      </c>
      <c r="I25" s="35"/>
      <c r="J25" s="32" t="str">
        <f>IF(Riepilogo_Ordine!T21&gt;0,Riepilogo_Ordine!T21,"")</f>
        <v/>
      </c>
      <c r="K25" s="250" t="str">
        <f>IF(J25="","",CONCATENATE(Riepilogo_Ordine!Q21))</f>
        <v/>
      </c>
      <c r="L25" s="35"/>
      <c r="N25" s="60">
        <f t="shared" si="0"/>
        <v>0</v>
      </c>
      <c r="O25" s="60">
        <f t="shared" si="1"/>
        <v>0</v>
      </c>
      <c r="P25" s="60">
        <f t="shared" si="2"/>
        <v>0</v>
      </c>
      <c r="Q25" s="60">
        <f t="shared" si="3"/>
        <v>0</v>
      </c>
      <c r="R25" s="254" t="str">
        <f t="shared" si="4"/>
        <v>NO</v>
      </c>
    </row>
    <row r="26" spans="2:18" x14ac:dyDescent="0.25">
      <c r="B26" s="35"/>
      <c r="C26" s="35"/>
      <c r="D26" s="32" t="str">
        <f>IF(Riepilogo_Ordine!R22&gt;0,Riepilogo_Ordine!R22,"")</f>
        <v/>
      </c>
      <c r="E26" s="250" t="str">
        <f>IF(D26="","",CONCATENATE(Riepilogo_Ordine!Q22))</f>
        <v/>
      </c>
      <c r="F26" s="35"/>
      <c r="G26" s="32" t="str">
        <f>IF(Riepilogo_Ordine!S22&gt;0,Riepilogo_Ordine!S22,"")</f>
        <v/>
      </c>
      <c r="H26" s="250" t="str">
        <f>IF(G26="","",CONCATENATE(Riepilogo_Ordine!Q22))</f>
        <v/>
      </c>
      <c r="I26" s="35"/>
      <c r="J26" s="32" t="str">
        <f>IF(Riepilogo_Ordine!T22&gt;0,Riepilogo_Ordine!T22,"")</f>
        <v/>
      </c>
      <c r="K26" s="250" t="str">
        <f>IF(J26="","",CONCATENATE(Riepilogo_Ordine!Q22))</f>
        <v/>
      </c>
      <c r="L26" s="35"/>
      <c r="N26" s="60">
        <f t="shared" si="0"/>
        <v>0</v>
      </c>
      <c r="O26" s="60">
        <f t="shared" si="1"/>
        <v>0</v>
      </c>
      <c r="P26" s="60">
        <f t="shared" si="2"/>
        <v>0</v>
      </c>
      <c r="Q26" s="60">
        <f t="shared" si="3"/>
        <v>0</v>
      </c>
      <c r="R26" s="254" t="str">
        <f t="shared" si="4"/>
        <v>NO</v>
      </c>
    </row>
    <row r="27" spans="2:18" x14ac:dyDescent="0.25">
      <c r="B27" s="35"/>
      <c r="C27" s="35"/>
      <c r="D27" s="32" t="str">
        <f>IF(Riepilogo_Ordine!R23&gt;0,Riepilogo_Ordine!R23,"")</f>
        <v/>
      </c>
      <c r="E27" s="250" t="str">
        <f>IF(D27="","",CONCATENATE(Riepilogo_Ordine!Q23))</f>
        <v/>
      </c>
      <c r="F27" s="35"/>
      <c r="G27" s="32" t="str">
        <f>IF(Riepilogo_Ordine!S23&gt;0,Riepilogo_Ordine!S23,"")</f>
        <v/>
      </c>
      <c r="H27" s="250" t="str">
        <f>IF(G27="","",CONCATENATE(Riepilogo_Ordine!Q23))</f>
        <v/>
      </c>
      <c r="I27" s="35"/>
      <c r="J27" s="32" t="str">
        <f>IF(Riepilogo_Ordine!T23&gt;0,Riepilogo_Ordine!T23,"")</f>
        <v/>
      </c>
      <c r="K27" s="250" t="str">
        <f>IF(J27="","",CONCATENATE(Riepilogo_Ordine!Q23))</f>
        <v/>
      </c>
      <c r="L27" s="35"/>
      <c r="N27" s="60">
        <f t="shared" si="0"/>
        <v>0</v>
      </c>
      <c r="O27" s="60">
        <f t="shared" si="1"/>
        <v>0</v>
      </c>
      <c r="P27" s="60">
        <f t="shared" si="2"/>
        <v>0</v>
      </c>
      <c r="Q27" s="60">
        <f t="shared" si="3"/>
        <v>0</v>
      </c>
      <c r="R27" s="254" t="str">
        <f t="shared" si="4"/>
        <v>NO</v>
      </c>
    </row>
    <row r="28" spans="2:18" x14ac:dyDescent="0.25">
      <c r="B28" s="35"/>
      <c r="C28" s="35"/>
      <c r="D28" s="32" t="str">
        <f>IF(Riepilogo_Ordine!R24&gt;0,Riepilogo_Ordine!R24,"")</f>
        <v/>
      </c>
      <c r="E28" s="250" t="str">
        <f>IF(D28="","",CONCATENATE(Riepilogo_Ordine!Q24))</f>
        <v/>
      </c>
      <c r="F28" s="35"/>
      <c r="G28" s="32" t="str">
        <f>IF(Riepilogo_Ordine!S24&gt;0,Riepilogo_Ordine!S24,"")</f>
        <v/>
      </c>
      <c r="H28" s="250" t="str">
        <f>IF(G28="","",CONCATENATE(Riepilogo_Ordine!Q24))</f>
        <v/>
      </c>
      <c r="I28" s="35"/>
      <c r="J28" s="32" t="str">
        <f>IF(Riepilogo_Ordine!T24&gt;0,Riepilogo_Ordine!T24,"")</f>
        <v/>
      </c>
      <c r="K28" s="250" t="str">
        <f>IF(J28="","",CONCATENATE(Riepilogo_Ordine!Q24))</f>
        <v/>
      </c>
      <c r="L28" s="35"/>
      <c r="N28" s="60">
        <f t="shared" si="0"/>
        <v>0</v>
      </c>
      <c r="O28" s="60">
        <f t="shared" si="1"/>
        <v>0</v>
      </c>
      <c r="P28" s="60">
        <f t="shared" si="2"/>
        <v>0</v>
      </c>
      <c r="Q28" s="60">
        <f t="shared" si="3"/>
        <v>0</v>
      </c>
      <c r="R28" s="254" t="str">
        <f t="shared" si="4"/>
        <v>NO</v>
      </c>
    </row>
    <row r="29" spans="2:18" x14ac:dyDescent="0.25">
      <c r="B29" s="35"/>
      <c r="C29" s="35"/>
      <c r="D29" s="32" t="str">
        <f>IF(Riepilogo_Ordine!R25&gt;0,Riepilogo_Ordine!R25,"")</f>
        <v/>
      </c>
      <c r="E29" s="250" t="str">
        <f>IF(D29="","",CONCATENATE(Riepilogo_Ordine!Q25))</f>
        <v/>
      </c>
      <c r="F29" s="35"/>
      <c r="G29" s="32" t="str">
        <f>IF(Riepilogo_Ordine!S25&gt;0,Riepilogo_Ordine!S25,"")</f>
        <v/>
      </c>
      <c r="H29" s="250" t="str">
        <f>IF(G29="","",CONCATENATE(Riepilogo_Ordine!Q25))</f>
        <v/>
      </c>
      <c r="I29" s="35"/>
      <c r="J29" s="32" t="str">
        <f>IF(Riepilogo_Ordine!T25&gt;0,Riepilogo_Ordine!T25,"")</f>
        <v/>
      </c>
      <c r="K29" s="250" t="str">
        <f>IF(J29="","",CONCATENATE(Riepilogo_Ordine!Q25))</f>
        <v/>
      </c>
      <c r="L29" s="35"/>
      <c r="N29" s="60">
        <f t="shared" si="0"/>
        <v>0</v>
      </c>
      <c r="O29" s="60">
        <f t="shared" si="1"/>
        <v>0</v>
      </c>
      <c r="P29" s="60">
        <f t="shared" si="2"/>
        <v>0</v>
      </c>
      <c r="Q29" s="60">
        <f t="shared" si="3"/>
        <v>0</v>
      </c>
      <c r="R29" s="254" t="str">
        <f t="shared" si="4"/>
        <v>NO</v>
      </c>
    </row>
    <row r="30" spans="2:18" x14ac:dyDescent="0.25">
      <c r="B30" s="35"/>
      <c r="C30" s="35"/>
      <c r="D30" s="32" t="str">
        <f>IF(Riepilogo_Ordine!R26&gt;0,Riepilogo_Ordine!R26,"")</f>
        <v/>
      </c>
      <c r="E30" s="250" t="str">
        <f>IF(D30="","",CONCATENATE(Riepilogo_Ordine!Q26))</f>
        <v/>
      </c>
      <c r="F30" s="35"/>
      <c r="G30" s="32" t="str">
        <f>IF(Riepilogo_Ordine!S26&gt;0,Riepilogo_Ordine!S26,"")</f>
        <v/>
      </c>
      <c r="H30" s="250" t="str">
        <f>IF(G30="","",CONCATENATE(Riepilogo_Ordine!Q26))</f>
        <v/>
      </c>
      <c r="I30" s="35"/>
      <c r="J30" s="32" t="str">
        <f>IF(Riepilogo_Ordine!T26&gt;0,Riepilogo_Ordine!T26,"")</f>
        <v/>
      </c>
      <c r="K30" s="250" t="str">
        <f>IF(J30="","",CONCATENATE(Riepilogo_Ordine!Q26))</f>
        <v/>
      </c>
      <c r="L30" s="35"/>
      <c r="N30" s="60">
        <f t="shared" si="0"/>
        <v>0</v>
      </c>
      <c r="O30" s="60">
        <f t="shared" si="1"/>
        <v>0</v>
      </c>
      <c r="P30" s="60">
        <f t="shared" si="2"/>
        <v>0</v>
      </c>
      <c r="Q30" s="60">
        <f t="shared" si="3"/>
        <v>0</v>
      </c>
      <c r="R30" s="254" t="str">
        <f t="shared" si="4"/>
        <v>NO</v>
      </c>
    </row>
    <row r="31" spans="2:18" x14ac:dyDescent="0.25">
      <c r="B31" s="35"/>
      <c r="C31" s="35"/>
      <c r="D31" s="32" t="str">
        <f>IF(Riepilogo_Ordine!R27&gt;0,Riepilogo_Ordine!R27,"")</f>
        <v/>
      </c>
      <c r="E31" s="250" t="str">
        <f>IF(D31="","",CONCATENATE(Riepilogo_Ordine!Q27))</f>
        <v/>
      </c>
      <c r="F31" s="35"/>
      <c r="G31" s="32" t="str">
        <f>IF(Riepilogo_Ordine!S27&gt;0,Riepilogo_Ordine!S27,"")</f>
        <v/>
      </c>
      <c r="H31" s="250" t="str">
        <f>IF(G31="","",CONCATENATE(Riepilogo_Ordine!Q27))</f>
        <v/>
      </c>
      <c r="I31" s="35"/>
      <c r="J31" s="32" t="str">
        <f>IF(Riepilogo_Ordine!T27&gt;0,Riepilogo_Ordine!T27,"")</f>
        <v/>
      </c>
      <c r="K31" s="250" t="str">
        <f>IF(J31="","",CONCATENATE(Riepilogo_Ordine!Q27))</f>
        <v/>
      </c>
      <c r="L31" s="35"/>
      <c r="N31" s="60">
        <f t="shared" si="0"/>
        <v>0</v>
      </c>
      <c r="O31" s="60">
        <f t="shared" si="1"/>
        <v>0</v>
      </c>
      <c r="P31" s="60">
        <f t="shared" si="2"/>
        <v>0</v>
      </c>
      <c r="Q31" s="60">
        <f t="shared" si="3"/>
        <v>0</v>
      </c>
      <c r="R31" s="254" t="str">
        <f t="shared" si="4"/>
        <v>NO</v>
      </c>
    </row>
    <row r="32" spans="2:18" x14ac:dyDescent="0.25">
      <c r="B32" s="35"/>
      <c r="C32" s="35"/>
      <c r="D32" s="32" t="str">
        <f>IF(Riepilogo_Ordine!R28&gt;0,Riepilogo_Ordine!R28,"")</f>
        <v/>
      </c>
      <c r="E32" s="250" t="str">
        <f>IF(D32="","",CONCATENATE(Riepilogo_Ordine!Q28))</f>
        <v/>
      </c>
      <c r="F32" s="35"/>
      <c r="G32" s="32" t="str">
        <f>IF(Riepilogo_Ordine!S28&gt;0,Riepilogo_Ordine!S28,"")</f>
        <v/>
      </c>
      <c r="H32" s="250" t="str">
        <f>IF(G32="","",CONCATENATE(Riepilogo_Ordine!Q28))</f>
        <v/>
      </c>
      <c r="I32" s="35"/>
      <c r="J32" s="32" t="str">
        <f>IF(Riepilogo_Ordine!T28&gt;0,Riepilogo_Ordine!T28,"")</f>
        <v/>
      </c>
      <c r="K32" s="250" t="str">
        <f>IF(J32="","",CONCATENATE(Riepilogo_Ordine!Q28))</f>
        <v/>
      </c>
      <c r="L32" s="35"/>
      <c r="N32" s="60">
        <f t="shared" si="0"/>
        <v>0</v>
      </c>
      <c r="O32" s="60">
        <f t="shared" si="1"/>
        <v>0</v>
      </c>
      <c r="P32" s="60">
        <f t="shared" si="2"/>
        <v>0</v>
      </c>
      <c r="Q32" s="60">
        <f t="shared" si="3"/>
        <v>0</v>
      </c>
      <c r="R32" s="254" t="str">
        <f t="shared" si="4"/>
        <v>NO</v>
      </c>
    </row>
    <row r="33" spans="2:18" x14ac:dyDescent="0.25">
      <c r="B33" s="35"/>
      <c r="C33" s="35"/>
      <c r="D33" s="32" t="str">
        <f>IF(Riepilogo_Ordine!R29&gt;0,Riepilogo_Ordine!R29,"")</f>
        <v/>
      </c>
      <c r="E33" s="250" t="str">
        <f>IF(D33="","",CONCATENATE(Riepilogo_Ordine!Q29))</f>
        <v/>
      </c>
      <c r="F33" s="35"/>
      <c r="G33" s="32" t="str">
        <f>IF(Riepilogo_Ordine!S29&gt;0,Riepilogo_Ordine!S29,"")</f>
        <v/>
      </c>
      <c r="H33" s="250" t="str">
        <f>IF(G33="","",CONCATENATE(Riepilogo_Ordine!Q29))</f>
        <v/>
      </c>
      <c r="I33" s="35"/>
      <c r="J33" s="32" t="str">
        <f>IF(Riepilogo_Ordine!T29&gt;0,Riepilogo_Ordine!T29,"")</f>
        <v/>
      </c>
      <c r="K33" s="250" t="str">
        <f>IF(J33="","",CONCATENATE(Riepilogo_Ordine!Q29))</f>
        <v/>
      </c>
      <c r="L33" s="35"/>
      <c r="N33" s="60">
        <f t="shared" si="0"/>
        <v>0</v>
      </c>
      <c r="O33" s="60">
        <f t="shared" si="1"/>
        <v>0</v>
      </c>
      <c r="P33" s="60">
        <f t="shared" si="2"/>
        <v>0</v>
      </c>
      <c r="Q33" s="60">
        <f t="shared" si="3"/>
        <v>0</v>
      </c>
      <c r="R33" s="254" t="str">
        <f t="shared" si="4"/>
        <v>NO</v>
      </c>
    </row>
    <row r="34" spans="2:18" x14ac:dyDescent="0.25">
      <c r="B34" s="35"/>
      <c r="C34" s="35"/>
      <c r="D34" s="32" t="str">
        <f>IF(Riepilogo_Ordine!R30&gt;0,Riepilogo_Ordine!R30,"")</f>
        <v/>
      </c>
      <c r="E34" s="250" t="str">
        <f>IF(D34="","",CONCATENATE(Riepilogo_Ordine!Q30))</f>
        <v/>
      </c>
      <c r="F34" s="35"/>
      <c r="G34" s="32" t="str">
        <f>IF(Riepilogo_Ordine!S30&gt;0,Riepilogo_Ordine!S30,"")</f>
        <v/>
      </c>
      <c r="H34" s="250" t="str">
        <f>IF(G34="","",CONCATENATE(Riepilogo_Ordine!Q30))</f>
        <v/>
      </c>
      <c r="I34" s="35"/>
      <c r="J34" s="32" t="str">
        <f>IF(Riepilogo_Ordine!T30&gt;0,Riepilogo_Ordine!T30,"")</f>
        <v/>
      </c>
      <c r="K34" s="250" t="str">
        <f>IF(J34="","",CONCATENATE(Riepilogo_Ordine!Q30))</f>
        <v/>
      </c>
      <c r="L34" s="35"/>
      <c r="N34" s="60">
        <f t="shared" si="0"/>
        <v>0</v>
      </c>
      <c r="O34" s="60">
        <f t="shared" si="1"/>
        <v>0</v>
      </c>
      <c r="P34" s="60">
        <f t="shared" si="2"/>
        <v>0</v>
      </c>
      <c r="Q34" s="60">
        <f t="shared" si="3"/>
        <v>0</v>
      </c>
      <c r="R34" s="254" t="str">
        <f t="shared" si="4"/>
        <v>NO</v>
      </c>
    </row>
    <row r="35" spans="2:18" x14ac:dyDescent="0.25">
      <c r="B35" s="35"/>
      <c r="C35" s="35"/>
      <c r="D35" s="32" t="str">
        <f>IF(Riepilogo_Ordine!R31&gt;0,Riepilogo_Ordine!R31,"")</f>
        <v/>
      </c>
      <c r="E35" s="250" t="str">
        <f>IF(D35="","",CONCATENATE(Riepilogo_Ordine!Q31))</f>
        <v/>
      </c>
      <c r="F35" s="35"/>
      <c r="G35" s="32" t="str">
        <f>IF(Riepilogo_Ordine!S31&gt;0,Riepilogo_Ordine!S31,"")</f>
        <v/>
      </c>
      <c r="H35" s="250" t="str">
        <f>IF(G35="","",CONCATENATE(Riepilogo_Ordine!Q31))</f>
        <v/>
      </c>
      <c r="I35" s="35"/>
      <c r="J35" s="32" t="str">
        <f>IF(Riepilogo_Ordine!T31&gt;0,Riepilogo_Ordine!T31,"")</f>
        <v/>
      </c>
      <c r="K35" s="250" t="str">
        <f>IF(J35="","",CONCATENATE(Riepilogo_Ordine!Q31))</f>
        <v/>
      </c>
      <c r="L35" s="35"/>
      <c r="N35" s="60">
        <f t="shared" si="0"/>
        <v>0</v>
      </c>
      <c r="O35" s="60">
        <f t="shared" si="1"/>
        <v>0</v>
      </c>
      <c r="P35" s="60">
        <f t="shared" si="2"/>
        <v>0</v>
      </c>
      <c r="Q35" s="60">
        <f t="shared" si="3"/>
        <v>0</v>
      </c>
      <c r="R35" s="254" t="str">
        <f t="shared" si="4"/>
        <v>NO</v>
      </c>
    </row>
    <row r="36" spans="2:18" x14ac:dyDescent="0.25">
      <c r="B36" s="35"/>
      <c r="C36" s="35"/>
      <c r="D36" s="32" t="str">
        <f>IF(Riepilogo_Ordine!R32&gt;0,Riepilogo_Ordine!R32,"")</f>
        <v/>
      </c>
      <c r="E36" s="250" t="str">
        <f>IF(D36="","",CONCATENATE(Riepilogo_Ordine!Q32))</f>
        <v/>
      </c>
      <c r="F36" s="35"/>
      <c r="G36" s="32" t="str">
        <f>IF(Riepilogo_Ordine!S32&gt;0,Riepilogo_Ordine!S32,"")</f>
        <v/>
      </c>
      <c r="H36" s="250" t="str">
        <f>IF(G36="","",CONCATENATE(Riepilogo_Ordine!Q32))</f>
        <v/>
      </c>
      <c r="I36" s="35"/>
      <c r="J36" s="32" t="str">
        <f>IF(Riepilogo_Ordine!T32&gt;0,Riepilogo_Ordine!T32,"")</f>
        <v/>
      </c>
      <c r="K36" s="250" t="str">
        <f>IF(J36="","",CONCATENATE(Riepilogo_Ordine!Q32))</f>
        <v/>
      </c>
      <c r="L36" s="35"/>
      <c r="N36" s="60">
        <f t="shared" si="0"/>
        <v>0</v>
      </c>
      <c r="O36" s="60">
        <f t="shared" si="1"/>
        <v>0</v>
      </c>
      <c r="P36" s="60">
        <f t="shared" si="2"/>
        <v>0</v>
      </c>
      <c r="Q36" s="60">
        <f t="shared" si="3"/>
        <v>0</v>
      </c>
      <c r="R36" s="254" t="str">
        <f t="shared" si="4"/>
        <v>NO</v>
      </c>
    </row>
    <row r="37" spans="2:18" x14ac:dyDescent="0.25">
      <c r="B37" s="35"/>
      <c r="C37" s="35"/>
      <c r="D37" s="32" t="str">
        <f>IF(Riepilogo_Ordine!R33&gt;0,Riepilogo_Ordine!R33,"")</f>
        <v/>
      </c>
      <c r="E37" s="250" t="str">
        <f>IF(D37="","",CONCATENATE(Riepilogo_Ordine!Q33))</f>
        <v/>
      </c>
      <c r="F37" s="35"/>
      <c r="G37" s="32" t="str">
        <f>IF(Riepilogo_Ordine!S33&gt;0,Riepilogo_Ordine!S33,"")</f>
        <v/>
      </c>
      <c r="H37" s="250" t="str">
        <f>IF(G37="","",CONCATENATE(Riepilogo_Ordine!Q33))</f>
        <v/>
      </c>
      <c r="I37" s="35"/>
      <c r="J37" s="32" t="str">
        <f>IF(Riepilogo_Ordine!T33&gt;0,Riepilogo_Ordine!T33,"")</f>
        <v/>
      </c>
      <c r="K37" s="250" t="str">
        <f>IF(J37="","",CONCATENATE(Riepilogo_Ordine!Q33))</f>
        <v/>
      </c>
      <c r="L37" s="35"/>
      <c r="N37" s="60">
        <f t="shared" si="0"/>
        <v>0</v>
      </c>
      <c r="O37" s="60">
        <f t="shared" si="1"/>
        <v>0</v>
      </c>
      <c r="P37" s="60">
        <f t="shared" si="2"/>
        <v>0</v>
      </c>
      <c r="Q37" s="60">
        <f t="shared" si="3"/>
        <v>0</v>
      </c>
      <c r="R37" s="254" t="str">
        <f t="shared" si="4"/>
        <v>NO</v>
      </c>
    </row>
    <row r="38" spans="2:18" x14ac:dyDescent="0.25">
      <c r="B38" s="35"/>
      <c r="C38" s="35"/>
      <c r="D38" s="32" t="str">
        <f>IF(Riepilogo_Ordine!R34&gt;0,Riepilogo_Ordine!R34,"")</f>
        <v/>
      </c>
      <c r="E38" s="250" t="str">
        <f>IF(D38="","",CONCATENATE(Riepilogo_Ordine!Q34))</f>
        <v/>
      </c>
      <c r="F38" s="35"/>
      <c r="G38" s="32" t="str">
        <f>IF(Riepilogo_Ordine!S34&gt;0,Riepilogo_Ordine!S34,"")</f>
        <v/>
      </c>
      <c r="H38" s="250" t="str">
        <f>IF(G38="","",CONCATENATE(Riepilogo_Ordine!Q34))</f>
        <v/>
      </c>
      <c r="I38" s="35"/>
      <c r="J38" s="32" t="str">
        <f>IF(Riepilogo_Ordine!T34&gt;0,Riepilogo_Ordine!T34,"")</f>
        <v/>
      </c>
      <c r="K38" s="250" t="str">
        <f>IF(J38="","",CONCATENATE(Riepilogo_Ordine!Q34))</f>
        <v/>
      </c>
      <c r="L38" s="35"/>
      <c r="N38" s="60">
        <f t="shared" si="0"/>
        <v>0</v>
      </c>
      <c r="O38" s="60">
        <f t="shared" si="1"/>
        <v>0</v>
      </c>
      <c r="P38" s="60">
        <f t="shared" si="2"/>
        <v>0</v>
      </c>
      <c r="Q38" s="60">
        <f t="shared" si="3"/>
        <v>0</v>
      </c>
      <c r="R38" s="254" t="str">
        <f t="shared" si="4"/>
        <v>NO</v>
      </c>
    </row>
    <row r="39" spans="2:18" x14ac:dyDescent="0.25">
      <c r="B39" s="35"/>
      <c r="C39" s="35"/>
      <c r="D39" s="32" t="str">
        <f>IF(Riepilogo_Ordine!R35&gt;0,Riepilogo_Ordine!R35,"")</f>
        <v/>
      </c>
      <c r="E39" s="250" t="str">
        <f>IF(D39="","",CONCATENATE(Riepilogo_Ordine!Q35))</f>
        <v/>
      </c>
      <c r="F39" s="35"/>
      <c r="G39" s="32" t="str">
        <f>IF(Riepilogo_Ordine!S35&gt;0,Riepilogo_Ordine!S35,"")</f>
        <v/>
      </c>
      <c r="H39" s="250" t="str">
        <f>IF(G39="","",CONCATENATE(Riepilogo_Ordine!Q35))</f>
        <v/>
      </c>
      <c r="I39" s="35"/>
      <c r="J39" s="32" t="str">
        <f>IF(Riepilogo_Ordine!T35&gt;0,Riepilogo_Ordine!T35,"")</f>
        <v/>
      </c>
      <c r="K39" s="250" t="str">
        <f>IF(J39="","",CONCATENATE(Riepilogo_Ordine!Q35))</f>
        <v/>
      </c>
      <c r="L39" s="35"/>
      <c r="N39" s="60">
        <f t="shared" si="0"/>
        <v>0</v>
      </c>
      <c r="O39" s="60">
        <f t="shared" si="1"/>
        <v>0</v>
      </c>
      <c r="P39" s="60">
        <f t="shared" si="2"/>
        <v>0</v>
      </c>
      <c r="Q39" s="60">
        <f t="shared" si="3"/>
        <v>0</v>
      </c>
      <c r="R39" s="254" t="str">
        <f t="shared" si="4"/>
        <v>NO</v>
      </c>
    </row>
    <row r="40" spans="2:18" x14ac:dyDescent="0.25">
      <c r="B40" s="35"/>
      <c r="C40" s="35"/>
      <c r="D40" s="32" t="str">
        <f>IF(Riepilogo_Ordine!R36&gt;0,Riepilogo_Ordine!R36,"")</f>
        <v/>
      </c>
      <c r="E40" s="250" t="str">
        <f>IF(D40="","",CONCATENATE(Riepilogo_Ordine!Q36))</f>
        <v/>
      </c>
      <c r="F40" s="35"/>
      <c r="G40" s="32" t="str">
        <f>IF(Riepilogo_Ordine!S36&gt;0,Riepilogo_Ordine!S36,"")</f>
        <v/>
      </c>
      <c r="H40" s="250" t="str">
        <f>IF(G40="","",CONCATENATE(Riepilogo_Ordine!Q36))</f>
        <v/>
      </c>
      <c r="I40" s="35"/>
      <c r="J40" s="32" t="str">
        <f>IF(Riepilogo_Ordine!T36&gt;0,Riepilogo_Ordine!T36,"")</f>
        <v/>
      </c>
      <c r="K40" s="250" t="str">
        <f>IF(J40="","",CONCATENATE(Riepilogo_Ordine!Q36))</f>
        <v/>
      </c>
      <c r="L40" s="35"/>
      <c r="N40" s="60">
        <f t="shared" si="0"/>
        <v>0</v>
      </c>
      <c r="O40" s="60">
        <f t="shared" si="1"/>
        <v>0</v>
      </c>
      <c r="P40" s="60">
        <f t="shared" si="2"/>
        <v>0</v>
      </c>
      <c r="Q40" s="60">
        <f t="shared" si="3"/>
        <v>0</v>
      </c>
      <c r="R40" s="254" t="str">
        <f t="shared" si="4"/>
        <v>NO</v>
      </c>
    </row>
    <row r="41" spans="2:18" x14ac:dyDescent="0.25">
      <c r="B41" s="35"/>
      <c r="C41" s="35"/>
      <c r="D41" s="32" t="str">
        <f>IF(Riepilogo_Ordine!R37&gt;0,Riepilogo_Ordine!R37,"")</f>
        <v/>
      </c>
      <c r="E41" s="250" t="str">
        <f>IF(D41="","",CONCATENATE(Riepilogo_Ordine!Q37))</f>
        <v/>
      </c>
      <c r="F41" s="35"/>
      <c r="G41" s="32" t="str">
        <f>IF(Riepilogo_Ordine!S37&gt;0,Riepilogo_Ordine!S37,"")</f>
        <v/>
      </c>
      <c r="H41" s="250" t="str">
        <f>IF(G41="","",CONCATENATE(Riepilogo_Ordine!Q37))</f>
        <v/>
      </c>
      <c r="I41" s="35"/>
      <c r="J41" s="32" t="str">
        <f>IF(Riepilogo_Ordine!T37&gt;0,Riepilogo_Ordine!T37,"")</f>
        <v/>
      </c>
      <c r="K41" s="250" t="str">
        <f>IF(J41="","",CONCATENATE(Riepilogo_Ordine!Q37))</f>
        <v/>
      </c>
      <c r="L41" s="35"/>
      <c r="N41" s="60">
        <f t="shared" si="0"/>
        <v>0</v>
      </c>
      <c r="O41" s="60">
        <f t="shared" si="1"/>
        <v>0</v>
      </c>
      <c r="P41" s="60">
        <f t="shared" si="2"/>
        <v>0</v>
      </c>
      <c r="Q41" s="60">
        <f t="shared" si="3"/>
        <v>0</v>
      </c>
      <c r="R41" s="254" t="str">
        <f t="shared" si="4"/>
        <v>NO</v>
      </c>
    </row>
    <row r="42" spans="2:18" x14ac:dyDescent="0.25">
      <c r="B42" s="35"/>
      <c r="C42" s="35"/>
      <c r="D42" s="32" t="str">
        <f>IF(Riepilogo_Ordine!R38&gt;0,Riepilogo_Ordine!R38,"")</f>
        <v/>
      </c>
      <c r="E42" s="250" t="str">
        <f>IF(D42="","",CONCATENATE(Riepilogo_Ordine!Q38))</f>
        <v/>
      </c>
      <c r="F42" s="35"/>
      <c r="G42" s="32" t="str">
        <f>IF(Riepilogo_Ordine!S38&gt;0,Riepilogo_Ordine!S38,"")</f>
        <v/>
      </c>
      <c r="H42" s="250" t="str">
        <f>IF(G42="","",CONCATENATE(Riepilogo_Ordine!Q38))</f>
        <v/>
      </c>
      <c r="I42" s="35"/>
      <c r="J42" s="32" t="str">
        <f>IF(Riepilogo_Ordine!T38&gt;0,Riepilogo_Ordine!T38,"")</f>
        <v/>
      </c>
      <c r="K42" s="250" t="str">
        <f>IF(J42="","",CONCATENATE(Riepilogo_Ordine!Q38))</f>
        <v/>
      </c>
      <c r="L42" s="35"/>
      <c r="N42" s="60">
        <f t="shared" si="0"/>
        <v>0</v>
      </c>
      <c r="O42" s="60">
        <f t="shared" si="1"/>
        <v>0</v>
      </c>
      <c r="P42" s="60">
        <f t="shared" si="2"/>
        <v>0</v>
      </c>
      <c r="Q42" s="60">
        <f t="shared" si="3"/>
        <v>0</v>
      </c>
      <c r="R42" s="254" t="str">
        <f t="shared" si="4"/>
        <v>NO</v>
      </c>
    </row>
    <row r="43" spans="2:18" x14ac:dyDescent="0.25">
      <c r="B43" s="35"/>
      <c r="C43" s="35"/>
      <c r="D43" s="32" t="str">
        <f>IF(Riepilogo_Ordine!R39&gt;0,Riepilogo_Ordine!R39,"")</f>
        <v/>
      </c>
      <c r="E43" s="250" t="str">
        <f>IF(D43="","",CONCATENATE(Riepilogo_Ordine!Q39))</f>
        <v/>
      </c>
      <c r="F43" s="35"/>
      <c r="G43" s="32" t="str">
        <f>IF(Riepilogo_Ordine!S39&gt;0,Riepilogo_Ordine!S39,"")</f>
        <v/>
      </c>
      <c r="H43" s="250" t="str">
        <f>IF(G43="","",CONCATENATE(Riepilogo_Ordine!Q39))</f>
        <v/>
      </c>
      <c r="I43" s="35"/>
      <c r="J43" s="32" t="str">
        <f>IF(Riepilogo_Ordine!T39&gt;0,Riepilogo_Ordine!T39,"")</f>
        <v/>
      </c>
      <c r="K43" s="250" t="str">
        <f>IF(J43="","",CONCATENATE(Riepilogo_Ordine!Q39))</f>
        <v/>
      </c>
      <c r="L43" s="35"/>
      <c r="N43" s="60">
        <f t="shared" si="0"/>
        <v>0</v>
      </c>
      <c r="O43" s="60">
        <f t="shared" si="1"/>
        <v>0</v>
      </c>
      <c r="P43" s="60">
        <f t="shared" si="2"/>
        <v>0</v>
      </c>
      <c r="Q43" s="60">
        <f t="shared" si="3"/>
        <v>0</v>
      </c>
      <c r="R43" s="254" t="str">
        <f t="shared" si="4"/>
        <v>NO</v>
      </c>
    </row>
    <row r="44" spans="2:18" x14ac:dyDescent="0.25">
      <c r="B44" s="35"/>
      <c r="C44" s="35"/>
      <c r="D44" s="32" t="str">
        <f>IF(Riepilogo_Ordine!R43&gt;0,Riepilogo_Ordine!R43,"")</f>
        <v/>
      </c>
      <c r="E44" s="250" t="str">
        <f>IF(D44="","",CONCATENATE(Riepilogo_Ordine!Q43))</f>
        <v/>
      </c>
      <c r="F44" s="35"/>
      <c r="G44" s="32" t="str">
        <f>IF(Riepilogo_Ordine!S43&gt;0,Riepilogo_Ordine!S43,"")</f>
        <v/>
      </c>
      <c r="H44" s="250" t="str">
        <f>IF(G44="","",CONCATENATE(Riepilogo_Ordine!Q43))</f>
        <v/>
      </c>
      <c r="I44" s="35"/>
      <c r="J44" s="32" t="str">
        <f>IF(Riepilogo_Ordine!T43&gt;0,Riepilogo_Ordine!T43,"")</f>
        <v/>
      </c>
      <c r="K44" s="250" t="str">
        <f>IF(J44="","",CONCATENATE(Riepilogo_Ordine!Q43))</f>
        <v/>
      </c>
      <c r="L44" s="35"/>
      <c r="N44" s="60">
        <f t="shared" si="0"/>
        <v>0</v>
      </c>
      <c r="O44" s="60">
        <f t="shared" si="1"/>
        <v>0</v>
      </c>
      <c r="P44" s="60">
        <f t="shared" si="2"/>
        <v>0</v>
      </c>
      <c r="Q44" s="60">
        <f t="shared" si="3"/>
        <v>0</v>
      </c>
      <c r="R44" s="254" t="str">
        <f t="shared" si="4"/>
        <v>NO</v>
      </c>
    </row>
    <row r="45" spans="2:18" x14ac:dyDescent="0.25">
      <c r="B45" s="35"/>
      <c r="C45" s="35"/>
      <c r="D45" s="32" t="str">
        <f>IF(Riepilogo_Ordine!R44&gt;0,Riepilogo_Ordine!R44,"")</f>
        <v/>
      </c>
      <c r="E45" s="250" t="str">
        <f>IF(D45="","",CONCATENATE(Riepilogo_Ordine!Q44))</f>
        <v/>
      </c>
      <c r="F45" s="35"/>
      <c r="G45" s="32" t="str">
        <f>IF(Riepilogo_Ordine!S44&gt;0,Riepilogo_Ordine!S44,"")</f>
        <v/>
      </c>
      <c r="H45" s="250" t="str">
        <f>IF(G45="","",CONCATENATE(Riepilogo_Ordine!Q44))</f>
        <v/>
      </c>
      <c r="I45" s="35"/>
      <c r="J45" s="32" t="str">
        <f>IF(Riepilogo_Ordine!T44&gt;0,Riepilogo_Ordine!T44,"")</f>
        <v/>
      </c>
      <c r="K45" s="250" t="str">
        <f>IF(J45="","",CONCATENATE(Riepilogo_Ordine!Q44))</f>
        <v/>
      </c>
      <c r="L45" s="35"/>
      <c r="N45" s="60">
        <f t="shared" si="0"/>
        <v>0</v>
      </c>
      <c r="O45" s="60">
        <f t="shared" si="1"/>
        <v>0</v>
      </c>
      <c r="P45" s="60">
        <f t="shared" si="2"/>
        <v>0</v>
      </c>
      <c r="Q45" s="60">
        <f t="shared" si="3"/>
        <v>0</v>
      </c>
      <c r="R45" s="254" t="str">
        <f t="shared" si="4"/>
        <v>NO</v>
      </c>
    </row>
    <row r="46" spans="2:18" x14ac:dyDescent="0.25">
      <c r="B46" s="35"/>
      <c r="C46" s="35"/>
      <c r="D46" s="32" t="str">
        <f>IF(Riepilogo_Ordine!R45&gt;0,Riepilogo_Ordine!R45,"")</f>
        <v/>
      </c>
      <c r="E46" s="250" t="str">
        <f>IF(D46="","",CONCATENATE(Riepilogo_Ordine!Q45))</f>
        <v/>
      </c>
      <c r="F46" s="35"/>
      <c r="G46" s="32" t="str">
        <f>IF(Riepilogo_Ordine!S45&gt;0,Riepilogo_Ordine!S45,"")</f>
        <v/>
      </c>
      <c r="H46" s="250" t="str">
        <f>IF(G46="","",CONCATENATE(Riepilogo_Ordine!Q45))</f>
        <v/>
      </c>
      <c r="I46" s="35"/>
      <c r="J46" s="32" t="str">
        <f>IF(Riepilogo_Ordine!T45&gt;0,Riepilogo_Ordine!T45,"")</f>
        <v/>
      </c>
      <c r="K46" s="250" t="str">
        <f>IF(J46="","",CONCATENATE(Riepilogo_Ordine!Q45))</f>
        <v/>
      </c>
      <c r="L46" s="35"/>
      <c r="N46" s="60">
        <f t="shared" si="0"/>
        <v>0</v>
      </c>
      <c r="O46" s="60">
        <f t="shared" si="1"/>
        <v>0</v>
      </c>
      <c r="P46" s="60">
        <f t="shared" si="2"/>
        <v>0</v>
      </c>
      <c r="Q46" s="60">
        <f t="shared" si="3"/>
        <v>0</v>
      </c>
      <c r="R46" s="254" t="str">
        <f t="shared" si="4"/>
        <v>NO</v>
      </c>
    </row>
    <row r="47" spans="2:18" x14ac:dyDescent="0.25">
      <c r="B47" s="35"/>
      <c r="C47" s="35"/>
      <c r="D47" s="32" t="str">
        <f>IF(Riepilogo_Ordine!R46&gt;0,Riepilogo_Ordine!R46,"")</f>
        <v/>
      </c>
      <c r="E47" s="250" t="str">
        <f>IF(D47="","",CONCATENATE(Riepilogo_Ordine!Q46))</f>
        <v/>
      </c>
      <c r="F47" s="35"/>
      <c r="G47" s="32" t="str">
        <f>IF(Riepilogo_Ordine!S46&gt;0,Riepilogo_Ordine!S46,"")</f>
        <v/>
      </c>
      <c r="H47" s="250" t="str">
        <f>IF(G47="","",CONCATENATE(Riepilogo_Ordine!Q46))</f>
        <v/>
      </c>
      <c r="I47" s="35"/>
      <c r="J47" s="32" t="str">
        <f>IF(Riepilogo_Ordine!T46&gt;0,Riepilogo_Ordine!T46,"")</f>
        <v/>
      </c>
      <c r="K47" s="250" t="str">
        <f>IF(J47="","",CONCATENATE(Riepilogo_Ordine!Q46))</f>
        <v/>
      </c>
      <c r="L47" s="35"/>
      <c r="N47" s="60">
        <f t="shared" si="0"/>
        <v>0</v>
      </c>
      <c r="O47" s="60">
        <f t="shared" si="1"/>
        <v>0</v>
      </c>
      <c r="P47" s="60">
        <f t="shared" si="2"/>
        <v>0</v>
      </c>
      <c r="Q47" s="60">
        <f t="shared" si="3"/>
        <v>0</v>
      </c>
      <c r="R47" s="254" t="str">
        <f t="shared" si="4"/>
        <v>NO</v>
      </c>
    </row>
    <row r="48" spans="2:18" x14ac:dyDescent="0.25">
      <c r="B48" s="35"/>
      <c r="C48" s="35"/>
      <c r="D48" s="32" t="str">
        <f>IF(Riepilogo_Ordine!R47&gt;0,Riepilogo_Ordine!R47,"")</f>
        <v/>
      </c>
      <c r="E48" s="250" t="str">
        <f>IF(D48="","",CONCATENATE(Riepilogo_Ordine!Q47))</f>
        <v/>
      </c>
      <c r="F48" s="35"/>
      <c r="G48" s="32" t="str">
        <f>IF(Riepilogo_Ordine!S47&gt;0,Riepilogo_Ordine!S47,"")</f>
        <v/>
      </c>
      <c r="H48" s="250" t="str">
        <f>IF(G48="","",CONCATENATE(Riepilogo_Ordine!Q47))</f>
        <v/>
      </c>
      <c r="I48" s="35"/>
      <c r="J48" s="32" t="str">
        <f>IF(Riepilogo_Ordine!T47&gt;0,Riepilogo_Ordine!T47,"")</f>
        <v/>
      </c>
      <c r="K48" s="250" t="str">
        <f>IF(J48="","",CONCATENATE(Riepilogo_Ordine!Q47))</f>
        <v/>
      </c>
      <c r="L48" s="35"/>
      <c r="N48" s="60">
        <f t="shared" si="0"/>
        <v>0</v>
      </c>
      <c r="O48" s="60">
        <f t="shared" si="1"/>
        <v>0</v>
      </c>
      <c r="P48" s="60">
        <f t="shared" si="2"/>
        <v>0</v>
      </c>
      <c r="Q48" s="60">
        <f t="shared" si="3"/>
        <v>0</v>
      </c>
      <c r="R48" s="254" t="str">
        <f t="shared" si="4"/>
        <v>NO</v>
      </c>
    </row>
    <row r="49" spans="2:18" x14ac:dyDescent="0.25">
      <c r="B49" s="35"/>
      <c r="C49" s="35"/>
      <c r="D49" s="32" t="str">
        <f>IF(Riepilogo_Ordine!R48&gt;0,Riepilogo_Ordine!R48,"")</f>
        <v/>
      </c>
      <c r="E49" s="250" t="str">
        <f>IF(D49="","",CONCATENATE(Riepilogo_Ordine!Q48))</f>
        <v/>
      </c>
      <c r="F49" s="35"/>
      <c r="G49" s="32" t="str">
        <f>IF(Riepilogo_Ordine!S48&gt;0,Riepilogo_Ordine!S48,"")</f>
        <v/>
      </c>
      <c r="H49" s="250" t="str">
        <f>IF(G49="","",CONCATENATE(Riepilogo_Ordine!Q48))</f>
        <v/>
      </c>
      <c r="I49" s="35"/>
      <c r="J49" s="32" t="str">
        <f>IF(Riepilogo_Ordine!T48&gt;0,Riepilogo_Ordine!T48,"")</f>
        <v/>
      </c>
      <c r="K49" s="250" t="str">
        <f>IF(J49="","",CONCATENATE(Riepilogo_Ordine!Q48))</f>
        <v/>
      </c>
      <c r="L49" s="35"/>
      <c r="N49" s="60">
        <f t="shared" si="0"/>
        <v>0</v>
      </c>
      <c r="O49" s="60">
        <f t="shared" si="1"/>
        <v>0</v>
      </c>
      <c r="P49" s="60">
        <f t="shared" si="2"/>
        <v>0</v>
      </c>
      <c r="Q49" s="60">
        <f t="shared" si="3"/>
        <v>0</v>
      </c>
      <c r="R49" s="254" t="str">
        <f t="shared" si="4"/>
        <v>NO</v>
      </c>
    </row>
    <row r="50" spans="2:18" x14ac:dyDescent="0.25">
      <c r="B50" s="35"/>
      <c r="C50" s="35"/>
      <c r="D50" s="32" t="str">
        <f>IF(Riepilogo_Ordine!R49&gt;0,Riepilogo_Ordine!R49,"")</f>
        <v/>
      </c>
      <c r="E50" s="250" t="str">
        <f>IF(D50="","",CONCATENATE(Riepilogo_Ordine!Q49))</f>
        <v/>
      </c>
      <c r="F50" s="35"/>
      <c r="G50" s="32" t="str">
        <f>IF(Riepilogo_Ordine!S49&gt;0,Riepilogo_Ordine!S49,"")</f>
        <v/>
      </c>
      <c r="H50" s="250" t="str">
        <f>IF(G50="","",CONCATENATE(Riepilogo_Ordine!Q49))</f>
        <v/>
      </c>
      <c r="I50" s="35"/>
      <c r="J50" s="32" t="str">
        <f>IF(Riepilogo_Ordine!T49&gt;0,Riepilogo_Ordine!T49,"")</f>
        <v/>
      </c>
      <c r="K50" s="250" t="str">
        <f>IF(J50="","",CONCATENATE(Riepilogo_Ordine!Q49))</f>
        <v/>
      </c>
      <c r="L50" s="35"/>
      <c r="N50" s="60">
        <f t="shared" si="0"/>
        <v>0</v>
      </c>
      <c r="O50" s="60">
        <f t="shared" si="1"/>
        <v>0</v>
      </c>
      <c r="P50" s="60">
        <f t="shared" si="2"/>
        <v>0</v>
      </c>
      <c r="Q50" s="60">
        <f t="shared" si="3"/>
        <v>0</v>
      </c>
      <c r="R50" s="254" t="str">
        <f t="shared" si="4"/>
        <v>NO</v>
      </c>
    </row>
    <row r="51" spans="2:18" x14ac:dyDescent="0.25">
      <c r="B51" s="35"/>
      <c r="C51" s="35"/>
      <c r="D51" s="32" t="str">
        <f>IF(Riepilogo_Ordine!R50&gt;0,Riepilogo_Ordine!R50,"")</f>
        <v/>
      </c>
      <c r="E51" s="250" t="str">
        <f>IF(D51="","",CONCATENATE(Riepilogo_Ordine!Q50))</f>
        <v/>
      </c>
      <c r="F51" s="35"/>
      <c r="G51" s="32" t="str">
        <f>IF(Riepilogo_Ordine!S50&gt;0,Riepilogo_Ordine!S50,"")</f>
        <v/>
      </c>
      <c r="H51" s="250" t="str">
        <f>IF(G51="","",CONCATENATE(Riepilogo_Ordine!Q50))</f>
        <v/>
      </c>
      <c r="I51" s="35"/>
      <c r="J51" s="32" t="str">
        <f>IF(Riepilogo_Ordine!T50&gt;0,Riepilogo_Ordine!T50,"")</f>
        <v/>
      </c>
      <c r="K51" s="250" t="str">
        <f>IF(J51="","",CONCATENATE(Riepilogo_Ordine!Q50))</f>
        <v/>
      </c>
      <c r="L51" s="35"/>
      <c r="N51" s="60">
        <f t="shared" si="0"/>
        <v>0</v>
      </c>
      <c r="O51" s="60">
        <f t="shared" si="1"/>
        <v>0</v>
      </c>
      <c r="P51" s="60">
        <f t="shared" si="2"/>
        <v>0</v>
      </c>
      <c r="Q51" s="60">
        <f t="shared" si="3"/>
        <v>0</v>
      </c>
      <c r="R51" s="254" t="str">
        <f t="shared" si="4"/>
        <v>NO</v>
      </c>
    </row>
    <row r="52" spans="2:18" x14ac:dyDescent="0.25">
      <c r="B52" s="35"/>
      <c r="C52" s="35"/>
      <c r="D52" s="32" t="str">
        <f>IF(Riepilogo_Ordine!R51&gt;0,Riepilogo_Ordine!R51,"")</f>
        <v/>
      </c>
      <c r="E52" s="250" t="str">
        <f>IF(D52="","",CONCATENATE(Riepilogo_Ordine!Q51))</f>
        <v/>
      </c>
      <c r="F52" s="35"/>
      <c r="G52" s="32" t="str">
        <f>IF(Riepilogo_Ordine!S51&gt;0,Riepilogo_Ordine!S51,"")</f>
        <v/>
      </c>
      <c r="H52" s="250" t="str">
        <f>IF(G52="","",CONCATENATE(Riepilogo_Ordine!Q51))</f>
        <v/>
      </c>
      <c r="I52" s="35"/>
      <c r="J52" s="32" t="str">
        <f>IF(Riepilogo_Ordine!T51&gt;0,Riepilogo_Ordine!T51,"")</f>
        <v/>
      </c>
      <c r="K52" s="250" t="str">
        <f>IF(J52="","",CONCATENATE(Riepilogo_Ordine!Q51))</f>
        <v/>
      </c>
      <c r="L52" s="35"/>
      <c r="N52" s="60">
        <f t="shared" si="0"/>
        <v>0</v>
      </c>
      <c r="O52" s="60">
        <f t="shared" si="1"/>
        <v>0</v>
      </c>
      <c r="P52" s="60">
        <f t="shared" si="2"/>
        <v>0</v>
      </c>
      <c r="Q52" s="60">
        <f t="shared" si="3"/>
        <v>0</v>
      </c>
      <c r="R52" s="254" t="str">
        <f t="shared" si="4"/>
        <v>NO</v>
      </c>
    </row>
    <row r="53" spans="2:18" x14ac:dyDescent="0.25">
      <c r="B53" s="35"/>
      <c r="C53" s="35"/>
      <c r="D53" s="32" t="str">
        <f>IF(Riepilogo_Ordine!R52&gt;0,Riepilogo_Ordine!R52,"")</f>
        <v/>
      </c>
      <c r="E53" s="250" t="str">
        <f>IF(D53="","",CONCATENATE(Riepilogo_Ordine!Q52))</f>
        <v/>
      </c>
      <c r="F53" s="35"/>
      <c r="G53" s="32" t="str">
        <f>IF(Riepilogo_Ordine!S52&gt;0,Riepilogo_Ordine!S52,"")</f>
        <v/>
      </c>
      <c r="H53" s="250" t="str">
        <f>IF(G53="","",CONCATENATE(Riepilogo_Ordine!Q52))</f>
        <v/>
      </c>
      <c r="I53" s="35"/>
      <c r="J53" s="32" t="str">
        <f>IF(Riepilogo_Ordine!T52&gt;0,Riepilogo_Ordine!T52,"")</f>
        <v/>
      </c>
      <c r="K53" s="250" t="str">
        <f>IF(J53="","",CONCATENATE(Riepilogo_Ordine!Q52))</f>
        <v/>
      </c>
      <c r="L53" s="35"/>
      <c r="N53" s="60">
        <f t="shared" si="0"/>
        <v>0</v>
      </c>
      <c r="O53" s="60">
        <f t="shared" si="1"/>
        <v>0</v>
      </c>
      <c r="P53" s="60">
        <f t="shared" si="2"/>
        <v>0</v>
      </c>
      <c r="Q53" s="60">
        <f t="shared" si="3"/>
        <v>0</v>
      </c>
      <c r="R53" s="254" t="str">
        <f t="shared" si="4"/>
        <v>NO</v>
      </c>
    </row>
    <row r="54" spans="2:18" x14ac:dyDescent="0.25">
      <c r="B54" s="35"/>
      <c r="C54" s="35"/>
      <c r="D54" s="32" t="str">
        <f>IF(Riepilogo_Ordine!R91&gt;0,Riepilogo_Ordine!R91,"")</f>
        <v/>
      </c>
      <c r="E54" s="250" t="str">
        <f>IF(D54="","",CONCATENATE(Riepilogo_Ordine!Q91))</f>
        <v/>
      </c>
      <c r="F54" s="35"/>
      <c r="G54" s="32" t="str">
        <f>IF(Riepilogo_Ordine!S91&gt;0,Riepilogo_Ordine!S91,"")</f>
        <v/>
      </c>
      <c r="H54" s="250" t="str">
        <f>IF(G54="","",CONCATENATE(Riepilogo_Ordine!Q91))</f>
        <v/>
      </c>
      <c r="I54" s="35"/>
      <c r="J54" s="32" t="str">
        <f>IF(Riepilogo_Ordine!T91&gt;0,Riepilogo_Ordine!T91,"")</f>
        <v/>
      </c>
      <c r="K54" s="250" t="str">
        <f>IF(J54="","",CONCATENATE(Riepilogo_Ordine!Q91))</f>
        <v/>
      </c>
      <c r="L54" s="35"/>
      <c r="N54" s="60">
        <f t="shared" si="0"/>
        <v>0</v>
      </c>
      <c r="O54" s="60">
        <f t="shared" si="1"/>
        <v>0</v>
      </c>
      <c r="P54" s="60">
        <f t="shared" si="2"/>
        <v>0</v>
      </c>
      <c r="Q54" s="60">
        <f t="shared" si="3"/>
        <v>0</v>
      </c>
      <c r="R54" s="254" t="str">
        <f t="shared" si="4"/>
        <v>NO</v>
      </c>
    </row>
    <row r="55" spans="2:18" x14ac:dyDescent="0.25">
      <c r="B55" s="35"/>
      <c r="C55" s="35"/>
      <c r="D55" s="32" t="str">
        <f>IF(Riepilogo_Ordine!R92&gt;0,Riepilogo_Ordine!R92,"")</f>
        <v/>
      </c>
      <c r="E55" s="250" t="str">
        <f>IF(D55="","",CONCATENATE(Riepilogo_Ordine!Q92))</f>
        <v/>
      </c>
      <c r="F55" s="35"/>
      <c r="G55" s="32" t="str">
        <f>IF(Riepilogo_Ordine!S92&gt;0,Riepilogo_Ordine!S92,"")</f>
        <v/>
      </c>
      <c r="H55" s="250" t="str">
        <f>IF(G55="","",CONCATENATE(Riepilogo_Ordine!Q92))</f>
        <v/>
      </c>
      <c r="I55" s="35"/>
      <c r="J55" s="32" t="str">
        <f>IF(Riepilogo_Ordine!T92&gt;0,Riepilogo_Ordine!T92,"")</f>
        <v/>
      </c>
      <c r="K55" s="250" t="str">
        <f>IF(J55="","",CONCATENATE(Riepilogo_Ordine!Q92))</f>
        <v/>
      </c>
      <c r="L55" s="35"/>
      <c r="N55" s="60">
        <f t="shared" si="0"/>
        <v>0</v>
      </c>
      <c r="O55" s="60">
        <f t="shared" si="1"/>
        <v>0</v>
      </c>
      <c r="P55" s="60">
        <f t="shared" si="2"/>
        <v>0</v>
      </c>
      <c r="Q55" s="60">
        <f t="shared" si="3"/>
        <v>0</v>
      </c>
      <c r="R55" s="254" t="str">
        <f t="shared" si="4"/>
        <v>NO</v>
      </c>
    </row>
    <row r="56" spans="2:18" x14ac:dyDescent="0.25">
      <c r="B56" s="35"/>
      <c r="C56" s="35"/>
      <c r="D56" s="32" t="str">
        <f>IF(Riepilogo_Ordine!R93&gt;0,Riepilogo_Ordine!R93,"")</f>
        <v/>
      </c>
      <c r="E56" s="250" t="str">
        <f>IF(D56="","",CONCATENATE(Riepilogo_Ordine!Q93))</f>
        <v/>
      </c>
      <c r="F56" s="35"/>
      <c r="G56" s="32" t="str">
        <f>IF(Riepilogo_Ordine!S93&gt;0,Riepilogo_Ordine!S93,"")</f>
        <v/>
      </c>
      <c r="H56" s="250" t="str">
        <f>IF(G56="","",CONCATENATE(Riepilogo_Ordine!Q93))</f>
        <v/>
      </c>
      <c r="I56" s="35"/>
      <c r="J56" s="32" t="str">
        <f>IF(Riepilogo_Ordine!T93&gt;0,Riepilogo_Ordine!T93,"")</f>
        <v/>
      </c>
      <c r="K56" s="250" t="str">
        <f>IF(J56="","",CONCATENATE(Riepilogo_Ordine!Q93))</f>
        <v/>
      </c>
      <c r="L56" s="35"/>
      <c r="N56" s="60">
        <f t="shared" si="0"/>
        <v>0</v>
      </c>
      <c r="O56" s="60">
        <f t="shared" si="1"/>
        <v>0</v>
      </c>
      <c r="P56" s="60">
        <f t="shared" si="2"/>
        <v>0</v>
      </c>
      <c r="Q56" s="60">
        <f t="shared" si="3"/>
        <v>0</v>
      </c>
      <c r="R56" s="254" t="str">
        <f t="shared" si="4"/>
        <v>NO</v>
      </c>
    </row>
    <row r="57" spans="2:18" x14ac:dyDescent="0.25">
      <c r="B57" s="35"/>
      <c r="C57" s="35"/>
      <c r="D57" s="32" t="str">
        <f>IF(Riepilogo_Ordine!R94&gt;0,Riepilogo_Ordine!R94,"")</f>
        <v/>
      </c>
      <c r="E57" s="250" t="str">
        <f>IF(D57="","",CONCATENATE(Riepilogo_Ordine!Q94))</f>
        <v/>
      </c>
      <c r="F57" s="35"/>
      <c r="G57" s="32" t="str">
        <f>IF(Riepilogo_Ordine!S94&gt;0,Riepilogo_Ordine!S94,"")</f>
        <v/>
      </c>
      <c r="H57" s="250" t="str">
        <f>IF(G57="","",CONCATENATE(Riepilogo_Ordine!Q94))</f>
        <v/>
      </c>
      <c r="I57" s="35"/>
      <c r="J57" s="32" t="str">
        <f>IF(Riepilogo_Ordine!T94&gt;0,Riepilogo_Ordine!T94,"")</f>
        <v/>
      </c>
      <c r="K57" s="250" t="str">
        <f>IF(J57="","",CONCATENATE(Riepilogo_Ordine!Q94))</f>
        <v/>
      </c>
      <c r="L57" s="35"/>
      <c r="N57" s="60">
        <f t="shared" si="0"/>
        <v>0</v>
      </c>
      <c r="O57" s="60">
        <f t="shared" si="1"/>
        <v>0</v>
      </c>
      <c r="P57" s="60">
        <f t="shared" si="2"/>
        <v>0</v>
      </c>
      <c r="Q57" s="60">
        <f t="shared" si="3"/>
        <v>0</v>
      </c>
      <c r="R57" s="254" t="str">
        <f t="shared" si="4"/>
        <v>NO</v>
      </c>
    </row>
    <row r="58" spans="2:18" x14ac:dyDescent="0.25">
      <c r="B58" s="35"/>
      <c r="C58" s="35"/>
      <c r="D58" s="32" t="str">
        <f>IF(Riepilogo_Ordine!R95&gt;0,Riepilogo_Ordine!R95,"")</f>
        <v/>
      </c>
      <c r="E58" s="250" t="str">
        <f>IF(D58="","",CONCATENATE(Riepilogo_Ordine!Q95))</f>
        <v/>
      </c>
      <c r="F58" s="35"/>
      <c r="G58" s="32" t="str">
        <f>IF(Riepilogo_Ordine!S95&gt;0,Riepilogo_Ordine!S95,"")</f>
        <v/>
      </c>
      <c r="H58" s="250" t="str">
        <f>IF(G58="","",CONCATENATE(Riepilogo_Ordine!Q95))</f>
        <v/>
      </c>
      <c r="I58" s="35"/>
      <c r="J58" s="32" t="str">
        <f>IF(Riepilogo_Ordine!T95&gt;0,Riepilogo_Ordine!T95,"")</f>
        <v/>
      </c>
      <c r="K58" s="250" t="str">
        <f>IF(J58="","",CONCATENATE(Riepilogo_Ordine!Q95))</f>
        <v/>
      </c>
      <c r="L58" s="35"/>
      <c r="N58" s="60">
        <f t="shared" si="0"/>
        <v>0</v>
      </c>
      <c r="O58" s="60">
        <f t="shared" si="1"/>
        <v>0</v>
      </c>
      <c r="P58" s="60">
        <f t="shared" si="2"/>
        <v>0</v>
      </c>
      <c r="Q58" s="60">
        <f t="shared" si="3"/>
        <v>0</v>
      </c>
      <c r="R58" s="254" t="str">
        <f t="shared" si="4"/>
        <v>NO</v>
      </c>
    </row>
    <row r="59" spans="2:18" x14ac:dyDescent="0.25">
      <c r="B59" s="35"/>
      <c r="C59" s="35"/>
      <c r="D59" s="32" t="str">
        <f>IF(Riepilogo_Ordine!R96&gt;0,Riepilogo_Ordine!R96,"")</f>
        <v/>
      </c>
      <c r="E59" s="250" t="str">
        <f>IF(D59="","",CONCATENATE(Riepilogo_Ordine!Q96))</f>
        <v/>
      </c>
      <c r="F59" s="35"/>
      <c r="G59" s="32" t="str">
        <f>IF(Riepilogo_Ordine!S96&gt;0,Riepilogo_Ordine!S96,"")</f>
        <v/>
      </c>
      <c r="H59" s="250" t="str">
        <f>IF(G59="","",CONCATENATE(Riepilogo_Ordine!Q96))</f>
        <v/>
      </c>
      <c r="I59" s="35"/>
      <c r="J59" s="32" t="str">
        <f>IF(Riepilogo_Ordine!T96&gt;0,Riepilogo_Ordine!T96,"")</f>
        <v/>
      </c>
      <c r="K59" s="250" t="str">
        <f>IF(J59="","",CONCATENATE(Riepilogo_Ordine!Q96))</f>
        <v/>
      </c>
      <c r="L59" s="35"/>
      <c r="N59" s="60">
        <f t="shared" si="0"/>
        <v>0</v>
      </c>
      <c r="O59" s="60">
        <f t="shared" si="1"/>
        <v>0</v>
      </c>
      <c r="P59" s="60">
        <f t="shared" si="2"/>
        <v>0</v>
      </c>
      <c r="Q59" s="60">
        <f t="shared" si="3"/>
        <v>0</v>
      </c>
      <c r="R59" s="254" t="str">
        <f t="shared" si="4"/>
        <v>NO</v>
      </c>
    </row>
    <row r="60" spans="2:18" x14ac:dyDescent="0.25">
      <c r="B60" s="35"/>
      <c r="C60" s="35"/>
      <c r="D60" s="32" t="str">
        <f>IF(Riepilogo_Ordine!R97&gt;0,Riepilogo_Ordine!R97,"")</f>
        <v/>
      </c>
      <c r="E60" s="250" t="str">
        <f>IF(D60="","",CONCATENATE(Riepilogo_Ordine!Q97))</f>
        <v/>
      </c>
      <c r="F60" s="35"/>
      <c r="G60" s="32" t="str">
        <f>IF(Riepilogo_Ordine!S97&gt;0,Riepilogo_Ordine!S97,"")</f>
        <v/>
      </c>
      <c r="H60" s="250" t="str">
        <f>IF(G60="","",CONCATENATE(Riepilogo_Ordine!Q97))</f>
        <v/>
      </c>
      <c r="I60" s="35"/>
      <c r="J60" s="32" t="str">
        <f>IF(Riepilogo_Ordine!T97&gt;0,Riepilogo_Ordine!T97,"")</f>
        <v/>
      </c>
      <c r="K60" s="250" t="str">
        <f>IF(J60="","",CONCATENATE(Riepilogo_Ordine!Q97))</f>
        <v/>
      </c>
      <c r="L60" s="35"/>
      <c r="N60" s="60">
        <f t="shared" si="0"/>
        <v>0</v>
      </c>
      <c r="O60" s="60">
        <f t="shared" si="1"/>
        <v>0</v>
      </c>
      <c r="P60" s="60">
        <f t="shared" si="2"/>
        <v>0</v>
      </c>
      <c r="Q60" s="60">
        <f t="shared" si="3"/>
        <v>0</v>
      </c>
      <c r="R60" s="254" t="str">
        <f t="shared" si="4"/>
        <v>NO</v>
      </c>
    </row>
    <row r="61" spans="2:18" x14ac:dyDescent="0.25">
      <c r="B61" s="35"/>
      <c r="C61" s="35"/>
      <c r="D61" s="32" t="str">
        <f>IF(Riepilogo_Ordine!R98&gt;0,Riepilogo_Ordine!R98,"")</f>
        <v/>
      </c>
      <c r="E61" s="250" t="str">
        <f>IF(D61="","",CONCATENATE(Riepilogo_Ordine!Q98))</f>
        <v/>
      </c>
      <c r="F61" s="35"/>
      <c r="G61" s="32" t="str">
        <f>IF(Riepilogo_Ordine!S98&gt;0,Riepilogo_Ordine!S98,"")</f>
        <v/>
      </c>
      <c r="H61" s="250" t="str">
        <f>IF(G61="","",CONCATENATE(Riepilogo_Ordine!Q98))</f>
        <v/>
      </c>
      <c r="I61" s="35"/>
      <c r="J61" s="32" t="str">
        <f>IF(Riepilogo_Ordine!T98&gt;0,Riepilogo_Ordine!T98,"")</f>
        <v/>
      </c>
      <c r="K61" s="250" t="str">
        <f>IF(J61="","",CONCATENATE(Riepilogo_Ordine!Q98))</f>
        <v/>
      </c>
      <c r="L61" s="35"/>
      <c r="N61" s="60">
        <f t="shared" si="0"/>
        <v>0</v>
      </c>
      <c r="O61" s="60">
        <f t="shared" si="1"/>
        <v>0</v>
      </c>
      <c r="P61" s="60">
        <f t="shared" si="2"/>
        <v>0</v>
      </c>
      <c r="Q61" s="60">
        <f t="shared" si="3"/>
        <v>0</v>
      </c>
      <c r="R61" s="254" t="str">
        <f t="shared" si="4"/>
        <v>NO</v>
      </c>
    </row>
    <row r="62" spans="2:18" x14ac:dyDescent="0.25">
      <c r="B62" s="35"/>
      <c r="C62" s="35"/>
      <c r="D62" s="32" t="str">
        <f>IF(Riepilogo_Ordine!R99&gt;0,Riepilogo_Ordine!R99,"")</f>
        <v/>
      </c>
      <c r="E62" s="250" t="str">
        <f>IF(D62="","",CONCATENATE(Riepilogo_Ordine!Q99))</f>
        <v/>
      </c>
      <c r="F62" s="35"/>
      <c r="G62" s="32" t="str">
        <f>IF(Riepilogo_Ordine!S99&gt;0,Riepilogo_Ordine!S99,"")</f>
        <v/>
      </c>
      <c r="H62" s="250" t="str">
        <f>IF(G62="","",CONCATENATE(Riepilogo_Ordine!Q99))</f>
        <v/>
      </c>
      <c r="I62" s="35"/>
      <c r="J62" s="32" t="str">
        <f>IF(Riepilogo_Ordine!T99&gt;0,Riepilogo_Ordine!T99,"")</f>
        <v/>
      </c>
      <c r="K62" s="250" t="str">
        <f>IF(J62="","",CONCATENATE(Riepilogo_Ordine!Q99))</f>
        <v/>
      </c>
      <c r="L62" s="35"/>
      <c r="N62" s="60">
        <f t="shared" si="0"/>
        <v>0</v>
      </c>
      <c r="O62" s="60">
        <f t="shared" si="1"/>
        <v>0</v>
      </c>
      <c r="P62" s="60">
        <f t="shared" si="2"/>
        <v>0</v>
      </c>
      <c r="Q62" s="60">
        <f t="shared" si="3"/>
        <v>0</v>
      </c>
      <c r="R62" s="254" t="str">
        <f t="shared" si="4"/>
        <v>NO</v>
      </c>
    </row>
    <row r="63" spans="2:18" x14ac:dyDescent="0.25">
      <c r="B63" s="35"/>
      <c r="C63" s="35"/>
      <c r="D63" s="32" t="str">
        <f>IF(Riepilogo_Ordine!R100&gt;0,Riepilogo_Ordine!R100,"")</f>
        <v/>
      </c>
      <c r="E63" s="250" t="str">
        <f>IF(D63="","",CONCATENATE(Riepilogo_Ordine!Q100))</f>
        <v/>
      </c>
      <c r="F63" s="35"/>
      <c r="G63" s="32" t="str">
        <f>IF(Riepilogo_Ordine!S100&gt;0,Riepilogo_Ordine!S100,"")</f>
        <v/>
      </c>
      <c r="H63" s="250" t="str">
        <f>IF(G63="","",CONCATENATE(Riepilogo_Ordine!Q100))</f>
        <v/>
      </c>
      <c r="I63" s="35"/>
      <c r="J63" s="32" t="str">
        <f>IF(Riepilogo_Ordine!T100&gt;0,Riepilogo_Ordine!T100,"")</f>
        <v/>
      </c>
      <c r="K63" s="250" t="str">
        <f>IF(J63="","",CONCATENATE(Riepilogo_Ordine!Q100))</f>
        <v/>
      </c>
      <c r="L63" s="35"/>
      <c r="N63" s="60">
        <f t="shared" si="0"/>
        <v>0</v>
      </c>
      <c r="O63" s="60">
        <f t="shared" si="1"/>
        <v>0</v>
      </c>
      <c r="P63" s="60">
        <f t="shared" si="2"/>
        <v>0</v>
      </c>
      <c r="Q63" s="60">
        <f t="shared" si="3"/>
        <v>0</v>
      </c>
      <c r="R63" s="254" t="str">
        <f t="shared" si="4"/>
        <v>NO</v>
      </c>
    </row>
    <row r="64" spans="2:18" x14ac:dyDescent="0.25">
      <c r="B64" s="35"/>
      <c r="C64" s="35"/>
      <c r="D64" s="32" t="str">
        <f>IF(Riepilogo_Ordine!R101&gt;0,Riepilogo_Ordine!R101,"")</f>
        <v/>
      </c>
      <c r="E64" s="250" t="str">
        <f>IF(D64="","",CONCATENATE(Riepilogo_Ordine!Q101))</f>
        <v/>
      </c>
      <c r="F64" s="35"/>
      <c r="G64" s="32" t="str">
        <f>IF(Riepilogo_Ordine!S101&gt;0,Riepilogo_Ordine!S101,"")</f>
        <v/>
      </c>
      <c r="H64" s="250" t="str">
        <f>IF(G64="","",CONCATENATE(Riepilogo_Ordine!Q101))</f>
        <v/>
      </c>
      <c r="I64" s="35"/>
      <c r="J64" s="32" t="str">
        <f>IF(Riepilogo_Ordine!T101&gt;0,Riepilogo_Ordine!T101,"")</f>
        <v/>
      </c>
      <c r="K64" s="250" t="str">
        <f>IF(J64="","",CONCATENATE(Riepilogo_Ordine!Q101))</f>
        <v/>
      </c>
      <c r="L64" s="35"/>
      <c r="N64" s="60">
        <f t="shared" si="0"/>
        <v>0</v>
      </c>
      <c r="O64" s="60">
        <f t="shared" si="1"/>
        <v>0</v>
      </c>
      <c r="P64" s="60">
        <f t="shared" si="2"/>
        <v>0</v>
      </c>
      <c r="Q64" s="60">
        <f t="shared" si="3"/>
        <v>0</v>
      </c>
      <c r="R64" s="254" t="str">
        <f t="shared" si="4"/>
        <v>NO</v>
      </c>
    </row>
    <row r="65" spans="2:18" x14ac:dyDescent="0.25">
      <c r="B65" s="35"/>
      <c r="C65" s="35"/>
      <c r="D65" s="32" t="str">
        <f>IF(Riepilogo_Ordine!R102&gt;0,Riepilogo_Ordine!R102,"")</f>
        <v/>
      </c>
      <c r="E65" s="250" t="str">
        <f>IF(D65="","",CONCATENATE(Riepilogo_Ordine!Q102))</f>
        <v/>
      </c>
      <c r="F65" s="35"/>
      <c r="G65" s="32" t="str">
        <f>IF(Riepilogo_Ordine!S102&gt;0,Riepilogo_Ordine!S102,"")</f>
        <v/>
      </c>
      <c r="H65" s="250" t="str">
        <f>IF(G65="","",CONCATENATE(Riepilogo_Ordine!Q102))</f>
        <v/>
      </c>
      <c r="I65" s="35"/>
      <c r="J65" s="32" t="str">
        <f>IF(Riepilogo_Ordine!T102&gt;0,Riepilogo_Ordine!T102,"")</f>
        <v/>
      </c>
      <c r="K65" s="250" t="str">
        <f>IF(J65="","",CONCATENATE(Riepilogo_Ordine!Q102))</f>
        <v/>
      </c>
      <c r="L65" s="35"/>
      <c r="N65" s="60">
        <f t="shared" si="0"/>
        <v>0</v>
      </c>
      <c r="O65" s="60">
        <f t="shared" si="1"/>
        <v>0</v>
      </c>
      <c r="P65" s="60">
        <f t="shared" si="2"/>
        <v>0</v>
      </c>
      <c r="Q65" s="60">
        <f t="shared" si="3"/>
        <v>0</v>
      </c>
      <c r="R65" s="254" t="str">
        <f t="shared" si="4"/>
        <v>NO</v>
      </c>
    </row>
    <row r="66" spans="2:18" x14ac:dyDescent="0.25">
      <c r="B66" s="35"/>
      <c r="C66" s="35"/>
      <c r="D66" s="32" t="str">
        <f>IF(Riepilogo_Ordine!R103&gt;0,Riepilogo_Ordine!R103,"")</f>
        <v/>
      </c>
      <c r="E66" s="250" t="str">
        <f>IF(D66="","",CONCATENATE(Riepilogo_Ordine!Q103))</f>
        <v/>
      </c>
      <c r="F66" s="35"/>
      <c r="G66" s="32" t="str">
        <f>IF(Riepilogo_Ordine!S103&gt;0,Riepilogo_Ordine!S103,"")</f>
        <v/>
      </c>
      <c r="H66" s="250" t="str">
        <f>IF(G66="","",CONCATENATE(Riepilogo_Ordine!Q103))</f>
        <v/>
      </c>
      <c r="I66" s="35"/>
      <c r="J66" s="32" t="str">
        <f>IF(Riepilogo_Ordine!T103&gt;0,Riepilogo_Ordine!T103,"")</f>
        <v/>
      </c>
      <c r="K66" s="250" t="str">
        <f>IF(J66="","",CONCATENATE(Riepilogo_Ordine!Q103))</f>
        <v/>
      </c>
      <c r="L66" s="35"/>
      <c r="N66" s="60">
        <f t="shared" si="0"/>
        <v>0</v>
      </c>
      <c r="O66" s="60">
        <f t="shared" si="1"/>
        <v>0</v>
      </c>
      <c r="P66" s="60">
        <f t="shared" si="2"/>
        <v>0</v>
      </c>
      <c r="Q66" s="60">
        <f t="shared" si="3"/>
        <v>0</v>
      </c>
      <c r="R66" s="254" t="str">
        <f t="shared" si="4"/>
        <v>NO</v>
      </c>
    </row>
    <row r="67" spans="2:18" x14ac:dyDescent="0.25">
      <c r="B67" s="35"/>
      <c r="C67" s="35"/>
      <c r="D67" s="32" t="str">
        <f>IF(Riepilogo_Ordine!R117&gt;0,Riepilogo_Ordine!R117,"")</f>
        <v/>
      </c>
      <c r="E67" s="250" t="str">
        <f>IF(D67="","",CONCATENATE(Riepilogo_Ordine!Q117))</f>
        <v/>
      </c>
      <c r="F67" s="35"/>
      <c r="G67" s="32" t="str">
        <f>IF(Riepilogo_Ordine!S117&gt;0,Riepilogo_Ordine!S117,"")</f>
        <v/>
      </c>
      <c r="H67" s="250" t="str">
        <f>IF(G67="","",CONCATENATE(Riepilogo_Ordine!Q117))</f>
        <v/>
      </c>
      <c r="I67" s="35"/>
      <c r="J67" s="32" t="str">
        <f>IF(Riepilogo_Ordine!T117&gt;0,Riepilogo_Ordine!T117,"")</f>
        <v/>
      </c>
      <c r="K67" s="250" t="str">
        <f>IF(J67="","",CONCATENATE(Riepilogo_Ordine!Q117))</f>
        <v/>
      </c>
      <c r="L67" s="35"/>
      <c r="N67" s="60">
        <f t="shared" si="0"/>
        <v>0</v>
      </c>
      <c r="O67" s="60">
        <f t="shared" si="1"/>
        <v>0</v>
      </c>
      <c r="P67" s="60">
        <f t="shared" si="2"/>
        <v>0</v>
      </c>
      <c r="Q67" s="60">
        <f t="shared" si="3"/>
        <v>0</v>
      </c>
      <c r="R67" s="254" t="str">
        <f t="shared" si="4"/>
        <v>NO</v>
      </c>
    </row>
    <row r="68" spans="2:18" x14ac:dyDescent="0.25">
      <c r="B68" s="35"/>
      <c r="C68" s="35"/>
      <c r="D68" s="32" t="str">
        <f>IF(Riepilogo_Ordine!R118&gt;0,Riepilogo_Ordine!R118,"")</f>
        <v/>
      </c>
      <c r="E68" s="250" t="str">
        <f>IF(D68="","",CONCATENATE(Riepilogo_Ordine!Q118))</f>
        <v/>
      </c>
      <c r="F68" s="35"/>
      <c r="G68" s="32" t="str">
        <f>IF(Riepilogo_Ordine!S118&gt;0,Riepilogo_Ordine!S118,"")</f>
        <v/>
      </c>
      <c r="H68" s="250" t="str">
        <f>IF(G68="","",CONCATENATE(Riepilogo_Ordine!Q118))</f>
        <v/>
      </c>
      <c r="I68" s="35"/>
      <c r="J68" s="32" t="str">
        <f>IF(Riepilogo_Ordine!T118&gt;0,Riepilogo_Ordine!T118,"")</f>
        <v/>
      </c>
      <c r="K68" s="250" t="str">
        <f>IF(J68="","",CONCATENATE(Riepilogo_Ordine!Q118))</f>
        <v/>
      </c>
      <c r="L68" s="35"/>
      <c r="N68" s="60">
        <f t="shared" si="0"/>
        <v>0</v>
      </c>
      <c r="O68" s="60">
        <f t="shared" si="1"/>
        <v>0</v>
      </c>
      <c r="P68" s="60">
        <f t="shared" si="2"/>
        <v>0</v>
      </c>
      <c r="Q68" s="60">
        <f t="shared" si="3"/>
        <v>0</v>
      </c>
      <c r="R68" s="254" t="str">
        <f t="shared" si="4"/>
        <v>NO</v>
      </c>
    </row>
    <row r="69" spans="2:18" x14ac:dyDescent="0.25">
      <c r="B69" s="35"/>
      <c r="C69" s="35">
        <f>IF(D69=1,1,0)</f>
        <v>0</v>
      </c>
      <c r="D69" s="32" t="str">
        <f>IF(Riepilogo_Ordine!R119&gt;0,Riepilogo_Ordine!R119,"")</f>
        <v/>
      </c>
      <c r="E69" s="250" t="str">
        <f>IF(E73&lt;&gt;"","",IF(E72&lt;&gt;"","",IF(D69="","",CONCATENATE(Riepilogo_Ordine!Q119))))</f>
        <v/>
      </c>
      <c r="F69" s="35">
        <f>IF(G69=1,1,0)</f>
        <v>0</v>
      </c>
      <c r="G69" s="32" t="str">
        <f>IF(Riepilogo_Ordine!S119&gt;0,Riepilogo_Ordine!S119,"")</f>
        <v/>
      </c>
      <c r="H69" s="250" t="str">
        <f>IF(H73&lt;&gt;"","",IF(H72&lt;&gt;"","",IF(G69="","",CONCATENATE(Riepilogo_Ordine!Q119))))</f>
        <v/>
      </c>
      <c r="I69" s="35">
        <f>IF(J69=1,1,0)</f>
        <v>0</v>
      </c>
      <c r="J69" s="32" t="str">
        <f>IF(Riepilogo_Ordine!T119&gt;0,Riepilogo_Ordine!T119,"")</f>
        <v/>
      </c>
      <c r="K69" s="250" t="str">
        <f>IF(K73&lt;&gt;"","",IF(K72&lt;&gt;"","",IF(J69="","",CONCATENATE(Riepilogo_Ordine!Q119))))</f>
        <v/>
      </c>
      <c r="L69" s="35"/>
      <c r="N69" s="60">
        <f t="shared" si="0"/>
        <v>0</v>
      </c>
      <c r="O69" s="60">
        <f t="shared" si="1"/>
        <v>0</v>
      </c>
      <c r="P69" s="60">
        <f t="shared" si="2"/>
        <v>0</v>
      </c>
      <c r="Q69" s="60">
        <f t="shared" si="3"/>
        <v>0</v>
      </c>
      <c r="R69" s="254" t="str">
        <f t="shared" si="4"/>
        <v>NO</v>
      </c>
    </row>
    <row r="70" spans="2:18" x14ac:dyDescent="0.25">
      <c r="B70" s="35"/>
      <c r="C70" s="35"/>
      <c r="D70" s="32" t="str">
        <f>IF(Riepilogo_Ordine!R120&gt;0,Riepilogo_Ordine!R120,"")</f>
        <v/>
      </c>
      <c r="E70" s="250" t="str">
        <f>IF(D70="","",CONCATENATE(Riepilogo_Ordine!Q120))</f>
        <v/>
      </c>
      <c r="F70" s="35"/>
      <c r="G70" s="32" t="str">
        <f>IF(Riepilogo_Ordine!S120&gt;0,Riepilogo_Ordine!S120,"")</f>
        <v/>
      </c>
      <c r="H70" s="250" t="str">
        <f>IF(G70="","",CONCATENATE(Riepilogo_Ordine!Q120))</f>
        <v/>
      </c>
      <c r="I70" s="35"/>
      <c r="J70" s="32" t="str">
        <f>IF(Riepilogo_Ordine!T120&gt;0,Riepilogo_Ordine!T120,"")</f>
        <v/>
      </c>
      <c r="K70" s="250" t="str">
        <f>IF(J70="","",CONCATENATE(Riepilogo_Ordine!Q120))</f>
        <v/>
      </c>
      <c r="L70" s="35"/>
      <c r="N70" s="60">
        <f t="shared" si="0"/>
        <v>0</v>
      </c>
      <c r="O70" s="60">
        <f t="shared" si="1"/>
        <v>0</v>
      </c>
      <c r="P70" s="60">
        <f t="shared" si="2"/>
        <v>0</v>
      </c>
      <c r="Q70" s="60">
        <f t="shared" si="3"/>
        <v>0</v>
      </c>
      <c r="R70" s="254" t="str">
        <f t="shared" si="4"/>
        <v>NO</v>
      </c>
    </row>
    <row r="71" spans="2:18" x14ac:dyDescent="0.25">
      <c r="B71" s="35"/>
      <c r="C71" s="35">
        <f>IF(D71=1,1,0)</f>
        <v>0</v>
      </c>
      <c r="D71" s="32" t="str">
        <f>IF(D69&lt;&gt;"","",IF(SUM(C19:C20)=2,1*D17,""))</f>
        <v/>
      </c>
      <c r="E71" s="250" t="str">
        <f>IF(E72&lt;&gt;"","",IF(D71&lt;&gt;"","SERVER BASE 4 CPU",""))</f>
        <v/>
      </c>
      <c r="F71" s="35">
        <f>IF(G71=1,1,0)</f>
        <v>0</v>
      </c>
      <c r="G71" s="32" t="str">
        <f>IF(G69&lt;&gt;"","",IF(SUM(F19:F20)=2,1*G17,""))</f>
        <v/>
      </c>
      <c r="H71" s="250" t="str">
        <f>IF(H72&lt;&gt;"","",IF(G71&lt;&gt;"","SERVER BASE 4 CPU",""))</f>
        <v/>
      </c>
      <c r="I71" s="35">
        <f>IF(J71=1,1,0)</f>
        <v>0</v>
      </c>
      <c r="J71" s="32" t="str">
        <f>IF(J69&lt;&gt;"","",IF(SUM(I19:I20)=2,1*J17,""))</f>
        <v/>
      </c>
      <c r="K71" s="250" t="str">
        <f>IF(K72&lt;&gt;"","",IF(J71&lt;&gt;"","SERVER BASE 4 CPU",""))</f>
        <v/>
      </c>
      <c r="L71" s="35"/>
      <c r="Q71" s="256">
        <f>SUM(D144:D147)</f>
        <v>0</v>
      </c>
      <c r="R71" s="254" t="str">
        <f t="shared" si="4"/>
        <v>NO</v>
      </c>
    </row>
    <row r="72" spans="2:18" x14ac:dyDescent="0.25">
      <c r="B72" s="35"/>
      <c r="C72" s="35">
        <f>IF(C69+C71=2,1,0)</f>
        <v>0</v>
      </c>
      <c r="D72" s="32" t="str">
        <f>IF(D71&lt;&gt;"","",IF(AND(SUM(C21,C74)=2,D69&lt;&gt;""),1*D17,""))</f>
        <v/>
      </c>
      <c r="E72" s="250" t="str">
        <f>IF(D72&lt;&gt;"","SERVER vSAN 4 CPU","")</f>
        <v/>
      </c>
      <c r="F72" s="35">
        <f>IF(F69+F71=2,1,0)</f>
        <v>0</v>
      </c>
      <c r="G72" s="32" t="str">
        <f>IF(G71&lt;&gt;"","",IF(AND(SUM(F21,F74)=2,G69&lt;&gt;""),1*G17,""))</f>
        <v/>
      </c>
      <c r="H72" s="250" t="str">
        <f>IF(G72&lt;&gt;"","SERVER vSAN 4 CPU","")</f>
        <v/>
      </c>
      <c r="I72" s="35">
        <f>IF(I69+I71=2,1,0)</f>
        <v>0</v>
      </c>
      <c r="J72" s="32" t="str">
        <f>IF(J71&lt;&gt;"","",IF(AND(SUM(I21,I74)=2,J69&lt;&gt;""),1*J17,""))</f>
        <v/>
      </c>
      <c r="K72" s="250" t="str">
        <f>IF(J72&lt;&gt;"","SERVER vSAN 4 CPU","")</f>
        <v/>
      </c>
      <c r="L72" s="35"/>
      <c r="N72" s="60">
        <f t="shared" ref="N72" si="5">IF(D72="",0,D72)</f>
        <v>0</v>
      </c>
      <c r="O72" s="60">
        <f t="shared" ref="O72" si="6">IF(G72="",0,G72)</f>
        <v>0</v>
      </c>
      <c r="P72" s="60">
        <f t="shared" ref="P72" si="7">IF(J72="",0,J72)</f>
        <v>0</v>
      </c>
      <c r="Q72" s="60">
        <f t="shared" ref="Q72" si="8">SUM(N72:P72)</f>
        <v>0</v>
      </c>
      <c r="R72" s="254" t="str">
        <f t="shared" ref="R72:R111" si="9">IF(Q72&gt;0,"SI","NO")</f>
        <v>NO</v>
      </c>
    </row>
    <row r="73" spans="2:18" x14ac:dyDescent="0.25">
      <c r="B73" s="35"/>
      <c r="C73" s="35"/>
      <c r="D73" s="32" t="str">
        <f>IF(D141&lt;&gt;"","",IF(D142&lt;&gt;"","",IF(E72&lt;&gt;"","",IF(SUM(C21,C74)=2,1*D17,""))))</f>
        <v/>
      </c>
      <c r="E73" s="250" t="str">
        <f>IF(D73&lt;&gt;"","SERVER nVME 4 CPU","")</f>
        <v/>
      </c>
      <c r="F73" s="35"/>
      <c r="G73" s="32" t="str">
        <f>IF(G141&lt;&gt;"","",IF(G142&lt;&gt;"","",IF(H72&lt;&gt;"","",IF(SUM(F21,F74)=2,1*G17,""))))</f>
        <v/>
      </c>
      <c r="H73" s="250" t="str">
        <f>IF(G73&lt;&gt;"","SERVER nVME 4 CPU","")</f>
        <v/>
      </c>
      <c r="I73" s="35"/>
      <c r="J73" s="32" t="str">
        <f>IF(J141&lt;&gt;"","",IF(J142&lt;&gt;"","",IF(K72&lt;&gt;"","",IF(SUM(I21,I74)=2,1*J17,""))))</f>
        <v/>
      </c>
      <c r="K73" s="250" t="str">
        <f>IF(J73&lt;&gt;"","SERVER nVME 4 CPU","")</f>
        <v/>
      </c>
      <c r="L73" s="35"/>
      <c r="Q73" s="256">
        <f>SUM(D146:D149)</f>
        <v>0</v>
      </c>
      <c r="R73" s="254" t="str">
        <f t="shared" si="9"/>
        <v>NO</v>
      </c>
    </row>
    <row r="74" spans="2:18" x14ac:dyDescent="0.25">
      <c r="B74" s="35"/>
      <c r="C74" s="35">
        <f>IF(D74&lt;&gt;"",1,0)</f>
        <v>0</v>
      </c>
      <c r="D74" s="32" t="str">
        <f>IF(D141&lt;&gt;"","",IF(D142&lt;&gt;"","",IF(Riepilogo_Ordine!R54&gt;0,Riepilogo_Ordine!R54,"")))</f>
        <v/>
      </c>
      <c r="E74" s="250" t="str">
        <f>IF(E70&lt;&gt;"","",IF(E71&lt;&gt;"","",IF(E69&lt;&gt;"","",IF(E72&lt;&gt;"","",IF(E73&lt;&gt;"","",IF(D74="","",CONCATENATE(Riepilogo_Ordine!Q54)))))))</f>
        <v/>
      </c>
      <c r="F74" s="35">
        <f>IF(G74&lt;&gt;"",1,0)</f>
        <v>0</v>
      </c>
      <c r="G74" s="32" t="str">
        <f>IF(G141&lt;&gt;"","",IF(G142&lt;&gt;"","",IF(Riepilogo_Ordine!S54&gt;0,Riepilogo_Ordine!S54,"")))</f>
        <v/>
      </c>
      <c r="H74" s="250" t="str">
        <f>IF(H70&lt;&gt;"","",IF(H71&lt;&gt;"","",IF(H69&lt;&gt;"","",IF(H72&lt;&gt;"","",IF(H73&lt;&gt;"","",IF(G74="","",CONCATENATE(Riepilogo_Ordine!Q54)))))))</f>
        <v/>
      </c>
      <c r="I74" s="35">
        <f>IF(J74&lt;&gt;"",1,0)</f>
        <v>0</v>
      </c>
      <c r="J74" s="32" t="str">
        <f>IF(J141&lt;&gt;"","",IF(J142&lt;&gt;"","",IF(Riepilogo_Ordine!T54&gt;0,Riepilogo_Ordine!T54,"")))</f>
        <v/>
      </c>
      <c r="K74" s="250" t="str">
        <f>IF(K70&lt;&gt;"","",IF(K71&lt;&gt;"","",IF(K69&lt;&gt;"","",IF(K72&lt;&gt;"","",IF(K73&lt;&gt;"","",IF(J74="","",CONCATENATE(Riepilogo_Ordine!Q54)))))))</f>
        <v/>
      </c>
      <c r="L74" s="35"/>
      <c r="N74" s="60">
        <f t="shared" ref="N74:N111" si="10">IF(D74="",0,D74)</f>
        <v>0</v>
      </c>
      <c r="O74" s="60">
        <f t="shared" ref="O74:O111" si="11">IF(G74="",0,G74)</f>
        <v>0</v>
      </c>
      <c r="P74" s="60">
        <f t="shared" ref="P74:P111" si="12">IF(J74="",0,J74)</f>
        <v>0</v>
      </c>
      <c r="Q74" s="60">
        <f t="shared" ref="Q74:Q111" si="13">SUM(N74:P74)</f>
        <v>0</v>
      </c>
      <c r="R74" s="254" t="str">
        <f t="shared" si="9"/>
        <v>NO</v>
      </c>
    </row>
    <row r="75" spans="2:18" x14ac:dyDescent="0.25">
      <c r="B75" s="35"/>
      <c r="C75" s="35"/>
      <c r="D75" s="32" t="str">
        <f>IF(E70&lt;&gt;"","",IF(Riepilogo_Ordine!R55&gt;0,Riepilogo_Ordine!R55,""))</f>
        <v/>
      </c>
      <c r="E75" s="250" t="str">
        <f>IF(D75="","",CONCATENATE(Riepilogo_Ordine!Q55))</f>
        <v/>
      </c>
      <c r="F75" s="35"/>
      <c r="G75" s="32" t="str">
        <f>IF(H70&lt;&gt;"","",IF(Riepilogo_Ordine!S55&gt;0,Riepilogo_Ordine!S55,""))</f>
        <v/>
      </c>
      <c r="H75" s="250" t="str">
        <f>IF(G75="","",CONCATENATE(Riepilogo_Ordine!Q55))</f>
        <v/>
      </c>
      <c r="I75" s="35"/>
      <c r="J75" s="32" t="str">
        <f>IF(K70&lt;&gt;"","",IF(Riepilogo_Ordine!T55&gt;0,Riepilogo_Ordine!T55,""))</f>
        <v/>
      </c>
      <c r="K75" s="250" t="str">
        <f>IF(J75="","",CONCATENATE(Riepilogo_Ordine!Q55))</f>
        <v/>
      </c>
      <c r="L75" s="35"/>
      <c r="N75" s="60">
        <f t="shared" si="10"/>
        <v>0</v>
      </c>
      <c r="O75" s="60">
        <f t="shared" si="11"/>
        <v>0</v>
      </c>
      <c r="P75" s="60">
        <f t="shared" si="12"/>
        <v>0</v>
      </c>
      <c r="Q75" s="60">
        <f t="shared" si="13"/>
        <v>0</v>
      </c>
      <c r="R75" s="254" t="str">
        <f t="shared" si="9"/>
        <v>NO</v>
      </c>
    </row>
    <row r="76" spans="2:18" x14ac:dyDescent="0.25">
      <c r="B76" s="35"/>
      <c r="C76" s="35"/>
      <c r="D76" s="32" t="str">
        <f>IF(D142&lt;&gt;"","",IF(D141&lt;&gt;"","",IF(D140&lt;&gt;"","",IF(D139&lt;&gt;"","",IF(E70&lt;&gt;"","",IF(Riepilogo_Ordine!R56&gt;0,Riepilogo_Ordine!R56,""))))))</f>
        <v/>
      </c>
      <c r="E76" s="250" t="str">
        <f>IF(D76="","",CONCATENATE(Riepilogo_Ordine!Q56))</f>
        <v/>
      </c>
      <c r="F76" s="35"/>
      <c r="G76" s="32" t="str">
        <f>IF(G142&lt;&gt;"","",IF(G141&lt;&gt;"","",IF(G140&lt;&gt;"","",IF(G139&lt;&gt;"","",IF(H70&lt;&gt;"","",IF(Riepilogo_Ordine!S56&gt;0,Riepilogo_Ordine!S56,""))))))</f>
        <v/>
      </c>
      <c r="H76" s="250" t="str">
        <f>IF(G76="","",CONCATENATE(Riepilogo_Ordine!Q56))</f>
        <v/>
      </c>
      <c r="I76" s="35"/>
      <c r="J76" s="32" t="str">
        <f>IF(J142&lt;&gt;"","",IF(J141&lt;&gt;"","",IF(J140&lt;&gt;"","",IF(J139&lt;&gt;"","",IF(K70&lt;&gt;"","",IF(Riepilogo_Ordine!T56&gt;0,Riepilogo_Ordine!T56,""))))))</f>
        <v/>
      </c>
      <c r="K76" s="250" t="str">
        <f>IF(J76="","",CONCATENATE(Riepilogo_Ordine!Q56))</f>
        <v/>
      </c>
      <c r="L76" s="35"/>
      <c r="N76" s="60">
        <f t="shared" si="10"/>
        <v>0</v>
      </c>
      <c r="O76" s="60">
        <f t="shared" si="11"/>
        <v>0</v>
      </c>
      <c r="P76" s="60">
        <f t="shared" si="12"/>
        <v>0</v>
      </c>
      <c r="Q76" s="60">
        <f t="shared" si="13"/>
        <v>0</v>
      </c>
      <c r="R76" s="254" t="str">
        <f t="shared" si="9"/>
        <v>NO</v>
      </c>
    </row>
    <row r="77" spans="2:18" x14ac:dyDescent="0.25">
      <c r="B77" s="35"/>
      <c r="C77" s="35"/>
      <c r="D77" s="32" t="str">
        <f>IF(Riepilogo_Ordine!R57&gt;0,Riepilogo_Ordine!R57,"")</f>
        <v/>
      </c>
      <c r="E77" s="250" t="str">
        <f>IF(D77="","",CONCATENATE(Riepilogo_Ordine!Q57))</f>
        <v/>
      </c>
      <c r="F77" s="35"/>
      <c r="G77" s="32" t="str">
        <f>IF(Riepilogo_Ordine!S57&gt;0,Riepilogo_Ordine!S57,"")</f>
        <v/>
      </c>
      <c r="H77" s="250" t="str">
        <f>IF(G77="","",CONCATENATE(Riepilogo_Ordine!Q57))</f>
        <v/>
      </c>
      <c r="I77" s="35"/>
      <c r="J77" s="32" t="str">
        <f>IF(Riepilogo_Ordine!T57&gt;0,Riepilogo_Ordine!T57,"")</f>
        <v/>
      </c>
      <c r="K77" s="250" t="str">
        <f>IF(J77="","",CONCATENATE(Riepilogo_Ordine!Q57))</f>
        <v/>
      </c>
      <c r="L77" s="35"/>
      <c r="N77" s="60">
        <f t="shared" si="10"/>
        <v>0</v>
      </c>
      <c r="O77" s="60">
        <f t="shared" si="11"/>
        <v>0</v>
      </c>
      <c r="P77" s="60">
        <f t="shared" si="12"/>
        <v>0</v>
      </c>
      <c r="Q77" s="60">
        <f t="shared" si="13"/>
        <v>0</v>
      </c>
      <c r="R77" s="254" t="str">
        <f t="shared" si="9"/>
        <v>NO</v>
      </c>
    </row>
    <row r="78" spans="2:18" x14ac:dyDescent="0.25">
      <c r="B78" s="35"/>
      <c r="C78" s="35"/>
      <c r="D78" s="32" t="str">
        <f>IF(Riepilogo_Ordine!R58&gt;0,Riepilogo_Ordine!R58,"")</f>
        <v/>
      </c>
      <c r="E78" s="250" t="str">
        <f>IF(D78="","",CONCATENATE(Riepilogo_Ordine!Q58))</f>
        <v/>
      </c>
      <c r="F78" s="35"/>
      <c r="G78" s="32" t="str">
        <f>IF(Riepilogo_Ordine!S58&gt;0,Riepilogo_Ordine!S58,"")</f>
        <v/>
      </c>
      <c r="H78" s="250" t="str">
        <f>IF(G78="","",CONCATENATE(Riepilogo_Ordine!Q58))</f>
        <v/>
      </c>
      <c r="I78" s="35"/>
      <c r="J78" s="32" t="str">
        <f>IF(Riepilogo_Ordine!T58&gt;0,Riepilogo_Ordine!T58,"")</f>
        <v/>
      </c>
      <c r="K78" s="250" t="str">
        <f>IF(J78="","",CONCATENATE(Riepilogo_Ordine!Q58))</f>
        <v/>
      </c>
      <c r="L78" s="35"/>
      <c r="N78" s="60">
        <f t="shared" si="10"/>
        <v>0</v>
      </c>
      <c r="O78" s="60">
        <f t="shared" si="11"/>
        <v>0</v>
      </c>
      <c r="P78" s="60">
        <f t="shared" si="12"/>
        <v>0</v>
      </c>
      <c r="Q78" s="60">
        <f t="shared" si="13"/>
        <v>0</v>
      </c>
      <c r="R78" s="254" t="str">
        <f t="shared" si="9"/>
        <v>NO</v>
      </c>
    </row>
    <row r="79" spans="2:18" x14ac:dyDescent="0.25">
      <c r="B79" s="35"/>
      <c r="C79" s="35"/>
      <c r="D79" s="32" t="str">
        <f>IF(Riepilogo_Ordine!R59&gt;0,Riepilogo_Ordine!R59,"")</f>
        <v/>
      </c>
      <c r="E79" s="250" t="str">
        <f>IF(D79="","",CONCATENATE(Riepilogo_Ordine!Q59))</f>
        <v/>
      </c>
      <c r="F79" s="35"/>
      <c r="G79" s="32" t="str">
        <f>IF(Riepilogo_Ordine!S59&gt;0,Riepilogo_Ordine!S59,"")</f>
        <v/>
      </c>
      <c r="H79" s="250" t="str">
        <f>IF(G79="","",CONCATENATE(Riepilogo_Ordine!Q59))</f>
        <v/>
      </c>
      <c r="I79" s="35"/>
      <c r="J79" s="32" t="str">
        <f>IF(Riepilogo_Ordine!T59&gt;0,Riepilogo_Ordine!T59,"")</f>
        <v/>
      </c>
      <c r="K79" s="250" t="str">
        <f>IF(J79="","",CONCATENATE(Riepilogo_Ordine!Q59))</f>
        <v/>
      </c>
      <c r="L79" s="35"/>
      <c r="N79" s="60">
        <f t="shared" si="10"/>
        <v>0</v>
      </c>
      <c r="O79" s="60">
        <f t="shared" si="11"/>
        <v>0</v>
      </c>
      <c r="P79" s="60">
        <f t="shared" si="12"/>
        <v>0</v>
      </c>
      <c r="Q79" s="60">
        <f t="shared" si="13"/>
        <v>0</v>
      </c>
      <c r="R79" s="254" t="str">
        <f t="shared" si="9"/>
        <v>NO</v>
      </c>
    </row>
    <row r="80" spans="2:18" x14ac:dyDescent="0.25">
      <c r="B80" s="35"/>
      <c r="C80" s="35"/>
      <c r="D80" s="32" t="str">
        <f>IF(Riepilogo_Ordine!R60&gt;0,Riepilogo_Ordine!R60,"")</f>
        <v/>
      </c>
      <c r="E80" s="250" t="str">
        <f>IF(D80="","",CONCATENATE(Riepilogo_Ordine!Q60))</f>
        <v/>
      </c>
      <c r="F80" s="35"/>
      <c r="G80" s="32" t="str">
        <f>IF(Riepilogo_Ordine!S60&gt;0,Riepilogo_Ordine!S60,"")</f>
        <v/>
      </c>
      <c r="H80" s="250" t="str">
        <f>IF(G80="","",CONCATENATE(Riepilogo_Ordine!Q60))</f>
        <v/>
      </c>
      <c r="I80" s="35"/>
      <c r="J80" s="32" t="str">
        <f>IF(Riepilogo_Ordine!T60&gt;0,Riepilogo_Ordine!T60,"")</f>
        <v/>
      </c>
      <c r="K80" s="250" t="str">
        <f>IF(J80="","",CONCATENATE(Riepilogo_Ordine!Q60))</f>
        <v/>
      </c>
      <c r="L80" s="35"/>
      <c r="N80" s="60">
        <f t="shared" si="10"/>
        <v>0</v>
      </c>
      <c r="O80" s="60">
        <f t="shared" si="11"/>
        <v>0</v>
      </c>
      <c r="P80" s="60">
        <f t="shared" si="12"/>
        <v>0</v>
      </c>
      <c r="Q80" s="60">
        <f t="shared" si="13"/>
        <v>0</v>
      </c>
      <c r="R80" s="254" t="str">
        <f t="shared" si="9"/>
        <v>NO</v>
      </c>
    </row>
    <row r="81" spans="2:18" x14ac:dyDescent="0.25">
      <c r="B81" s="35"/>
      <c r="C81" s="35"/>
      <c r="D81" s="32" t="str">
        <f>IF(Riepilogo_Ordine!R61&gt;0,Riepilogo_Ordine!R61,"")</f>
        <v/>
      </c>
      <c r="E81" s="250" t="str">
        <f>IF(D81="","",CONCATENATE(Riepilogo_Ordine!Q61))</f>
        <v/>
      </c>
      <c r="F81" s="35"/>
      <c r="G81" s="32" t="str">
        <f>IF(Riepilogo_Ordine!S61&gt;0,Riepilogo_Ordine!S61,"")</f>
        <v/>
      </c>
      <c r="H81" s="250" t="str">
        <f>IF(G81="","",CONCATENATE(Riepilogo_Ordine!Q61))</f>
        <v/>
      </c>
      <c r="I81" s="35"/>
      <c r="J81" s="32" t="str">
        <f>IF(Riepilogo_Ordine!T61&gt;0,Riepilogo_Ordine!T61,"")</f>
        <v/>
      </c>
      <c r="K81" s="250" t="str">
        <f>IF(J81="","",CONCATENATE(Riepilogo_Ordine!Q61))</f>
        <v/>
      </c>
      <c r="L81" s="35"/>
      <c r="N81" s="60">
        <f t="shared" si="10"/>
        <v>0</v>
      </c>
      <c r="O81" s="60">
        <f t="shared" si="11"/>
        <v>0</v>
      </c>
      <c r="P81" s="60">
        <f t="shared" si="12"/>
        <v>0</v>
      </c>
      <c r="Q81" s="60">
        <f t="shared" si="13"/>
        <v>0</v>
      </c>
      <c r="R81" s="254" t="str">
        <f t="shared" si="9"/>
        <v>NO</v>
      </c>
    </row>
    <row r="82" spans="2:18" x14ac:dyDescent="0.25">
      <c r="B82" s="35"/>
      <c r="C82" s="35"/>
      <c r="D82" s="32" t="str">
        <f>IF(Riepilogo_Ordine!R62&gt;0,Riepilogo_Ordine!R62,"")</f>
        <v/>
      </c>
      <c r="E82" s="250" t="str">
        <f>IF(D82="","",CONCATENATE(Riepilogo_Ordine!Q62))</f>
        <v/>
      </c>
      <c r="F82" s="35"/>
      <c r="G82" s="32" t="str">
        <f>IF(Riepilogo_Ordine!S62&gt;0,Riepilogo_Ordine!S62,"")</f>
        <v/>
      </c>
      <c r="H82" s="250" t="str">
        <f>IF(G82="","",CONCATENATE(Riepilogo_Ordine!Q62))</f>
        <v/>
      </c>
      <c r="I82" s="35"/>
      <c r="J82" s="32" t="str">
        <f>IF(Riepilogo_Ordine!T62&gt;0,Riepilogo_Ordine!T62,"")</f>
        <v/>
      </c>
      <c r="K82" s="250" t="str">
        <f>IF(J82="","",CONCATENATE(Riepilogo_Ordine!Q62))</f>
        <v/>
      </c>
      <c r="L82" s="35"/>
      <c r="N82" s="60">
        <f t="shared" si="10"/>
        <v>0</v>
      </c>
      <c r="O82" s="60">
        <f t="shared" si="11"/>
        <v>0</v>
      </c>
      <c r="P82" s="60">
        <f t="shared" si="12"/>
        <v>0</v>
      </c>
      <c r="Q82" s="60">
        <f t="shared" si="13"/>
        <v>0</v>
      </c>
      <c r="R82" s="254" t="str">
        <f t="shared" si="9"/>
        <v>NO</v>
      </c>
    </row>
    <row r="83" spans="2:18" x14ac:dyDescent="0.25">
      <c r="B83" s="35"/>
      <c r="C83" s="35"/>
      <c r="D83" s="32" t="str">
        <f>IF(Riepilogo_Ordine!R63&gt;0,Riepilogo_Ordine!R63,"")</f>
        <v/>
      </c>
      <c r="E83" s="250" t="str">
        <f>IF(D83="","",CONCATENATE(Riepilogo_Ordine!Q63))</f>
        <v/>
      </c>
      <c r="F83" s="35"/>
      <c r="G83" s="32" t="str">
        <f>IF(Riepilogo_Ordine!S63&gt;0,Riepilogo_Ordine!S63,"")</f>
        <v/>
      </c>
      <c r="H83" s="250" t="str">
        <f>IF(G83="","",CONCATENATE(Riepilogo_Ordine!Q63))</f>
        <v/>
      </c>
      <c r="I83" s="35"/>
      <c r="J83" s="32" t="str">
        <f>IF(Riepilogo_Ordine!T63&gt;0,Riepilogo_Ordine!T63,"")</f>
        <v/>
      </c>
      <c r="K83" s="250" t="str">
        <f>IF(J83="","",CONCATENATE(Riepilogo_Ordine!Q63))</f>
        <v/>
      </c>
      <c r="L83" s="35"/>
      <c r="N83" s="60">
        <f t="shared" si="10"/>
        <v>0</v>
      </c>
      <c r="O83" s="60">
        <f t="shared" si="11"/>
        <v>0</v>
      </c>
      <c r="P83" s="60">
        <f t="shared" si="12"/>
        <v>0</v>
      </c>
      <c r="Q83" s="60">
        <f t="shared" si="13"/>
        <v>0</v>
      </c>
      <c r="R83" s="254" t="str">
        <f t="shared" si="9"/>
        <v>NO</v>
      </c>
    </row>
    <row r="84" spans="2:18" x14ac:dyDescent="0.25">
      <c r="B84" s="35"/>
      <c r="C84" s="35"/>
      <c r="D84" s="32" t="str">
        <f>IF(Riepilogo_Ordine!R64&gt;0,Riepilogo_Ordine!R64,"")</f>
        <v/>
      </c>
      <c r="E84" s="250" t="str">
        <f>IF(D84="","",CONCATENATE(Riepilogo_Ordine!Q64))</f>
        <v/>
      </c>
      <c r="F84" s="35"/>
      <c r="G84" s="32" t="str">
        <f>IF(Riepilogo_Ordine!S64&gt;0,Riepilogo_Ordine!S64,"")</f>
        <v/>
      </c>
      <c r="H84" s="250" t="str">
        <f>IF(G84="","",CONCATENATE(Riepilogo_Ordine!Q64))</f>
        <v/>
      </c>
      <c r="I84" s="35"/>
      <c r="J84" s="32" t="str">
        <f>IF(Riepilogo_Ordine!T64&gt;0,Riepilogo_Ordine!T64,"")</f>
        <v/>
      </c>
      <c r="K84" s="250" t="str">
        <f>IF(J84="","",CONCATENATE(Riepilogo_Ordine!Q64))</f>
        <v/>
      </c>
      <c r="L84" s="35"/>
      <c r="N84" s="60">
        <f t="shared" si="10"/>
        <v>0</v>
      </c>
      <c r="O84" s="60">
        <f t="shared" si="11"/>
        <v>0</v>
      </c>
      <c r="P84" s="60">
        <f t="shared" si="12"/>
        <v>0</v>
      </c>
      <c r="Q84" s="60">
        <f t="shared" si="13"/>
        <v>0</v>
      </c>
      <c r="R84" s="254" t="str">
        <f t="shared" si="9"/>
        <v>NO</v>
      </c>
    </row>
    <row r="85" spans="2:18" x14ac:dyDescent="0.25">
      <c r="B85" s="35"/>
      <c r="C85" s="35"/>
      <c r="D85" s="32" t="str">
        <f>IF(Riepilogo_Ordine!R65&gt;0,Riepilogo_Ordine!R65,"")</f>
        <v/>
      </c>
      <c r="E85" s="250" t="str">
        <f>IF(D85="","",CONCATENATE(Riepilogo_Ordine!Q65))</f>
        <v/>
      </c>
      <c r="F85" s="35"/>
      <c r="G85" s="32" t="str">
        <f>IF(Riepilogo_Ordine!S65&gt;0,Riepilogo_Ordine!S65,"")</f>
        <v/>
      </c>
      <c r="H85" s="250" t="str">
        <f>IF(G85="","",CONCATENATE(Riepilogo_Ordine!Q65))</f>
        <v/>
      </c>
      <c r="I85" s="35"/>
      <c r="J85" s="32" t="str">
        <f>IF(Riepilogo_Ordine!T65&gt;0,Riepilogo_Ordine!T65,"")</f>
        <v/>
      </c>
      <c r="K85" s="250" t="str">
        <f>IF(J85="","",CONCATENATE(Riepilogo_Ordine!Q65))</f>
        <v/>
      </c>
      <c r="L85" s="35"/>
      <c r="N85" s="60">
        <f t="shared" si="10"/>
        <v>0</v>
      </c>
      <c r="O85" s="60">
        <f t="shared" si="11"/>
        <v>0</v>
      </c>
      <c r="P85" s="60">
        <f t="shared" si="12"/>
        <v>0</v>
      </c>
      <c r="Q85" s="60">
        <f t="shared" si="13"/>
        <v>0</v>
      </c>
      <c r="R85" s="254" t="str">
        <f t="shared" si="9"/>
        <v>NO</v>
      </c>
    </row>
    <row r="86" spans="2:18" x14ac:dyDescent="0.25">
      <c r="B86" s="35"/>
      <c r="C86" s="35"/>
      <c r="D86" s="32" t="str">
        <f>IF(Riepilogo_Ordine!R66&gt;0,Riepilogo_Ordine!R66,"")</f>
        <v/>
      </c>
      <c r="E86" s="250" t="str">
        <f>IF(D86="","",CONCATENATE(Riepilogo_Ordine!Q66))</f>
        <v/>
      </c>
      <c r="F86" s="35"/>
      <c r="G86" s="32" t="str">
        <f>IF(Riepilogo_Ordine!S66&gt;0,Riepilogo_Ordine!S66,"")</f>
        <v/>
      </c>
      <c r="H86" s="250" t="str">
        <f>IF(G86="","",CONCATENATE(Riepilogo_Ordine!Q66))</f>
        <v/>
      </c>
      <c r="I86" s="35"/>
      <c r="J86" s="32" t="str">
        <f>IF(Riepilogo_Ordine!T66&gt;0,Riepilogo_Ordine!T66,"")</f>
        <v/>
      </c>
      <c r="K86" s="250" t="str">
        <f>IF(J86="","",CONCATENATE(Riepilogo_Ordine!Q66))</f>
        <v/>
      </c>
      <c r="L86" s="35"/>
      <c r="N86" s="60">
        <f t="shared" si="10"/>
        <v>0</v>
      </c>
      <c r="O86" s="60">
        <f t="shared" si="11"/>
        <v>0</v>
      </c>
      <c r="P86" s="60">
        <f t="shared" si="12"/>
        <v>0</v>
      </c>
      <c r="Q86" s="60">
        <f t="shared" si="13"/>
        <v>0</v>
      </c>
      <c r="R86" s="254" t="str">
        <f t="shared" si="9"/>
        <v>NO</v>
      </c>
    </row>
    <row r="87" spans="2:18" x14ac:dyDescent="0.25">
      <c r="B87" s="35"/>
      <c r="C87" s="35"/>
      <c r="D87" s="32" t="str">
        <f>IF(Riepilogo_Ordine!R67&gt;0,Riepilogo_Ordine!R67,"")</f>
        <v/>
      </c>
      <c r="E87" s="250" t="str">
        <f>IF(D87="","",CONCATENATE(Riepilogo_Ordine!Q67))</f>
        <v/>
      </c>
      <c r="F87" s="35"/>
      <c r="G87" s="32" t="str">
        <f>IF(Riepilogo_Ordine!S67&gt;0,Riepilogo_Ordine!S67,"")</f>
        <v/>
      </c>
      <c r="H87" s="250" t="str">
        <f>IF(G87="","",CONCATENATE(Riepilogo_Ordine!Q67))</f>
        <v/>
      </c>
      <c r="I87" s="35"/>
      <c r="J87" s="32" t="str">
        <f>IF(Riepilogo_Ordine!T67&gt;0,Riepilogo_Ordine!T67,"")</f>
        <v/>
      </c>
      <c r="K87" s="250" t="str">
        <f>IF(J87="","",CONCATENATE(Riepilogo_Ordine!Q67))</f>
        <v/>
      </c>
      <c r="L87" s="35"/>
      <c r="N87" s="60">
        <f t="shared" si="10"/>
        <v>0</v>
      </c>
      <c r="O87" s="60">
        <f t="shared" si="11"/>
        <v>0</v>
      </c>
      <c r="P87" s="60">
        <f t="shared" si="12"/>
        <v>0</v>
      </c>
      <c r="Q87" s="60">
        <f t="shared" si="13"/>
        <v>0</v>
      </c>
      <c r="R87" s="254" t="str">
        <f t="shared" si="9"/>
        <v>NO</v>
      </c>
    </row>
    <row r="88" spans="2:18" x14ac:dyDescent="0.25">
      <c r="B88" s="35"/>
      <c r="C88" s="35"/>
      <c r="D88" s="32" t="str">
        <f>IF(Riepilogo_Ordine!R68&gt;0,Riepilogo_Ordine!R68,"")</f>
        <v/>
      </c>
      <c r="E88" s="250" t="str">
        <f>IF(D88="","",CONCATENATE(Riepilogo_Ordine!Q68))</f>
        <v/>
      </c>
      <c r="F88" s="35"/>
      <c r="G88" s="32" t="str">
        <f>IF(Riepilogo_Ordine!S68&gt;0,Riepilogo_Ordine!S68,"")</f>
        <v/>
      </c>
      <c r="H88" s="250" t="str">
        <f>IF(G88="","",CONCATENATE(Riepilogo_Ordine!Q68))</f>
        <v/>
      </c>
      <c r="I88" s="35"/>
      <c r="J88" s="32" t="str">
        <f>IF(Riepilogo_Ordine!T68&gt;0,Riepilogo_Ordine!T68,"")</f>
        <v/>
      </c>
      <c r="K88" s="250" t="str">
        <f>IF(J88="","",CONCATENATE(Riepilogo_Ordine!Q68))</f>
        <v/>
      </c>
      <c r="L88" s="35"/>
      <c r="N88" s="60">
        <f t="shared" si="10"/>
        <v>0</v>
      </c>
      <c r="O88" s="60">
        <f t="shared" si="11"/>
        <v>0</v>
      </c>
      <c r="P88" s="60">
        <f t="shared" si="12"/>
        <v>0</v>
      </c>
      <c r="Q88" s="60">
        <f t="shared" si="13"/>
        <v>0</v>
      </c>
      <c r="R88" s="254" t="str">
        <f t="shared" si="9"/>
        <v>NO</v>
      </c>
    </row>
    <row r="89" spans="2:18" x14ac:dyDescent="0.25">
      <c r="B89" s="35"/>
      <c r="C89" s="35"/>
      <c r="D89" s="32" t="str">
        <f>IF(Riepilogo_Ordine!R69&gt;0,Riepilogo_Ordine!R69,"")</f>
        <v/>
      </c>
      <c r="E89" s="250" t="str">
        <f>IF(D89="","",CONCATENATE(Riepilogo_Ordine!Q69))</f>
        <v/>
      </c>
      <c r="F89" s="35"/>
      <c r="G89" s="32" t="str">
        <f>IF(Riepilogo_Ordine!S69&gt;0,Riepilogo_Ordine!S69,"")</f>
        <v/>
      </c>
      <c r="H89" s="250" t="str">
        <f>IF(G89="","",CONCATENATE(Riepilogo_Ordine!Q69))</f>
        <v/>
      </c>
      <c r="I89" s="35"/>
      <c r="J89" s="32" t="str">
        <f>IF(Riepilogo_Ordine!T69&gt;0,Riepilogo_Ordine!T69,"")</f>
        <v/>
      </c>
      <c r="K89" s="250" t="str">
        <f>IF(J89="","",CONCATENATE(Riepilogo_Ordine!Q69))</f>
        <v/>
      </c>
      <c r="L89" s="35"/>
      <c r="N89" s="60">
        <f t="shared" si="10"/>
        <v>0</v>
      </c>
      <c r="O89" s="60">
        <f t="shared" si="11"/>
        <v>0</v>
      </c>
      <c r="P89" s="60">
        <f t="shared" si="12"/>
        <v>0</v>
      </c>
      <c r="Q89" s="60">
        <f t="shared" si="13"/>
        <v>0</v>
      </c>
      <c r="R89" s="254" t="str">
        <f t="shared" si="9"/>
        <v>NO</v>
      </c>
    </row>
    <row r="90" spans="2:18" x14ac:dyDescent="0.25">
      <c r="B90" s="35"/>
      <c r="C90" s="35"/>
      <c r="D90" s="32" t="str">
        <f>IF(Riepilogo_Ordine!R70&gt;0,Riepilogo_Ordine!R70,"")</f>
        <v/>
      </c>
      <c r="E90" s="250" t="str">
        <f>IF(D90="","",CONCATENATE(Riepilogo_Ordine!Q70))</f>
        <v/>
      </c>
      <c r="F90" s="35"/>
      <c r="G90" s="32" t="str">
        <f>IF(Riepilogo_Ordine!S70&gt;0,Riepilogo_Ordine!S70,"")</f>
        <v/>
      </c>
      <c r="H90" s="250" t="str">
        <f>IF(G90="","",CONCATENATE(Riepilogo_Ordine!Q70))</f>
        <v/>
      </c>
      <c r="I90" s="35"/>
      <c r="J90" s="32" t="str">
        <f>IF(Riepilogo_Ordine!T70&gt;0,Riepilogo_Ordine!T70,"")</f>
        <v/>
      </c>
      <c r="K90" s="250" t="str">
        <f>IF(J90="","",CONCATENATE(Riepilogo_Ordine!Q70))</f>
        <v/>
      </c>
      <c r="L90" s="35"/>
      <c r="N90" s="60">
        <f t="shared" si="10"/>
        <v>0</v>
      </c>
      <c r="O90" s="60">
        <f t="shared" si="11"/>
        <v>0</v>
      </c>
      <c r="P90" s="60">
        <f t="shared" si="12"/>
        <v>0</v>
      </c>
      <c r="Q90" s="60">
        <f t="shared" si="13"/>
        <v>0</v>
      </c>
      <c r="R90" s="254" t="str">
        <f t="shared" si="9"/>
        <v>NO</v>
      </c>
    </row>
    <row r="91" spans="2:18" x14ac:dyDescent="0.25">
      <c r="B91" s="35"/>
      <c r="C91" s="35"/>
      <c r="D91" s="32" t="str">
        <f>IF(Riepilogo_Ordine!R71&gt;0,Riepilogo_Ordine!R71,"")</f>
        <v/>
      </c>
      <c r="E91" s="250" t="str">
        <f>IF(D91="","",CONCATENATE(Riepilogo_Ordine!Q71))</f>
        <v/>
      </c>
      <c r="F91" s="35"/>
      <c r="G91" s="32" t="str">
        <f>IF(Riepilogo_Ordine!S71&gt;0,Riepilogo_Ordine!S71,"")</f>
        <v/>
      </c>
      <c r="H91" s="250" t="str">
        <f>IF(G91="","",CONCATENATE(Riepilogo_Ordine!Q71))</f>
        <v/>
      </c>
      <c r="I91" s="35"/>
      <c r="J91" s="32" t="str">
        <f>IF(Riepilogo_Ordine!T71&gt;0,Riepilogo_Ordine!T71,"")</f>
        <v/>
      </c>
      <c r="K91" s="250" t="str">
        <f>IF(J91="","",CONCATENATE(Riepilogo_Ordine!Q71))</f>
        <v/>
      </c>
      <c r="L91" s="35"/>
      <c r="N91" s="60">
        <f t="shared" si="10"/>
        <v>0</v>
      </c>
      <c r="O91" s="60">
        <f t="shared" si="11"/>
        <v>0</v>
      </c>
      <c r="P91" s="60">
        <f t="shared" si="12"/>
        <v>0</v>
      </c>
      <c r="Q91" s="60">
        <f t="shared" si="13"/>
        <v>0</v>
      </c>
      <c r="R91" s="254" t="str">
        <f t="shared" si="9"/>
        <v>NO</v>
      </c>
    </row>
    <row r="92" spans="2:18" x14ac:dyDescent="0.25">
      <c r="B92" s="35"/>
      <c r="C92" s="35"/>
      <c r="D92" s="32" t="str">
        <f>IF(Riepilogo_Ordine!R72&gt;0,Riepilogo_Ordine!R72,"")</f>
        <v/>
      </c>
      <c r="E92" s="250" t="str">
        <f>IF(D92="","",CONCATENATE(Riepilogo_Ordine!Q72))</f>
        <v/>
      </c>
      <c r="F92" s="35"/>
      <c r="G92" s="32" t="str">
        <f>IF(Riepilogo_Ordine!S72&gt;0,Riepilogo_Ordine!S72,"")</f>
        <v/>
      </c>
      <c r="H92" s="250" t="str">
        <f>IF(G92="","",CONCATENATE(Riepilogo_Ordine!Q72))</f>
        <v/>
      </c>
      <c r="I92" s="35"/>
      <c r="J92" s="32" t="str">
        <f>IF(Riepilogo_Ordine!T72&gt;0,Riepilogo_Ordine!T72,"")</f>
        <v/>
      </c>
      <c r="K92" s="250" t="str">
        <f>IF(J92="","",CONCATENATE(Riepilogo_Ordine!Q72))</f>
        <v/>
      </c>
      <c r="L92" s="35"/>
      <c r="N92" s="60">
        <f t="shared" si="10"/>
        <v>0</v>
      </c>
      <c r="O92" s="60">
        <f t="shared" si="11"/>
        <v>0</v>
      </c>
      <c r="P92" s="60">
        <f t="shared" si="12"/>
        <v>0</v>
      </c>
      <c r="Q92" s="60">
        <f t="shared" si="13"/>
        <v>0</v>
      </c>
      <c r="R92" s="254" t="str">
        <f t="shared" si="9"/>
        <v>NO</v>
      </c>
    </row>
    <row r="93" spans="2:18" x14ac:dyDescent="0.25">
      <c r="B93" s="35"/>
      <c r="C93" s="35"/>
      <c r="D93" s="32" t="str">
        <f>IF(Riepilogo_Ordine!R73&gt;0,Riepilogo_Ordine!R73,"")</f>
        <v/>
      </c>
      <c r="E93" s="250" t="str">
        <f>IF(D93="","",CONCATENATE(Riepilogo_Ordine!Q73))</f>
        <v/>
      </c>
      <c r="F93" s="35"/>
      <c r="G93" s="32" t="str">
        <f>IF(Riepilogo_Ordine!S73&gt;0,Riepilogo_Ordine!S73,"")</f>
        <v/>
      </c>
      <c r="H93" s="250" t="str">
        <f>IF(G93="","",CONCATENATE(Riepilogo_Ordine!Q73))</f>
        <v/>
      </c>
      <c r="I93" s="35"/>
      <c r="J93" s="32" t="str">
        <f>IF(Riepilogo_Ordine!T73&gt;0,Riepilogo_Ordine!T73,"")</f>
        <v/>
      </c>
      <c r="K93" s="250" t="str">
        <f>IF(J93="","",CONCATENATE(Riepilogo_Ordine!Q73))</f>
        <v/>
      </c>
      <c r="L93" s="35"/>
      <c r="N93" s="60">
        <f t="shared" si="10"/>
        <v>0</v>
      </c>
      <c r="O93" s="60">
        <f t="shared" si="11"/>
        <v>0</v>
      </c>
      <c r="P93" s="60">
        <f t="shared" si="12"/>
        <v>0</v>
      </c>
      <c r="Q93" s="60">
        <f t="shared" si="13"/>
        <v>0</v>
      </c>
      <c r="R93" s="254" t="str">
        <f t="shared" si="9"/>
        <v>NO</v>
      </c>
    </row>
    <row r="94" spans="2:18" x14ac:dyDescent="0.25">
      <c r="B94" s="35"/>
      <c r="C94" s="35"/>
      <c r="D94" s="32" t="str">
        <f>IF(Riepilogo_Ordine!R74&gt;0,Riepilogo_Ordine!R74,"")</f>
        <v/>
      </c>
      <c r="E94" s="250" t="str">
        <f>IF(D94="","",CONCATENATE(Riepilogo_Ordine!Q74))</f>
        <v/>
      </c>
      <c r="F94" s="35"/>
      <c r="G94" s="32" t="str">
        <f>IF(Riepilogo_Ordine!S74&gt;0,Riepilogo_Ordine!S74,"")</f>
        <v/>
      </c>
      <c r="H94" s="250" t="str">
        <f>IF(G94="","",CONCATENATE(Riepilogo_Ordine!Q74))</f>
        <v/>
      </c>
      <c r="I94" s="35"/>
      <c r="J94" s="32" t="str">
        <f>IF(Riepilogo_Ordine!T74&gt;0,Riepilogo_Ordine!T74,"")</f>
        <v/>
      </c>
      <c r="K94" s="250" t="str">
        <f>IF(J94="","",CONCATENATE(Riepilogo_Ordine!Q74))</f>
        <v/>
      </c>
      <c r="L94" s="35"/>
      <c r="N94" s="60">
        <f t="shared" si="10"/>
        <v>0</v>
      </c>
      <c r="O94" s="60">
        <f t="shared" si="11"/>
        <v>0</v>
      </c>
      <c r="P94" s="60">
        <f t="shared" si="12"/>
        <v>0</v>
      </c>
      <c r="Q94" s="60">
        <f t="shared" si="13"/>
        <v>0</v>
      </c>
      <c r="R94" s="254" t="str">
        <f t="shared" si="9"/>
        <v>NO</v>
      </c>
    </row>
    <row r="95" spans="2:18" x14ac:dyDescent="0.25">
      <c r="B95" s="35"/>
      <c r="C95" s="35"/>
      <c r="D95" s="32" t="str">
        <f>IF(Riepilogo_Ordine!R75&gt;0,Riepilogo_Ordine!R75,"")</f>
        <v/>
      </c>
      <c r="E95" s="250" t="str">
        <f>IF(D95="","",CONCATENATE(Riepilogo_Ordine!Q75))</f>
        <v/>
      </c>
      <c r="F95" s="35"/>
      <c r="G95" s="32" t="str">
        <f>IF(Riepilogo_Ordine!S75&gt;0,Riepilogo_Ordine!S75,"")</f>
        <v/>
      </c>
      <c r="H95" s="250" t="str">
        <f>IF(G95="","",CONCATENATE(Riepilogo_Ordine!Q75))</f>
        <v/>
      </c>
      <c r="I95" s="35"/>
      <c r="J95" s="32" t="str">
        <f>IF(Riepilogo_Ordine!T75&gt;0,Riepilogo_Ordine!T75,"")</f>
        <v/>
      </c>
      <c r="K95" s="250" t="str">
        <f>IF(J95="","",CONCATENATE(Riepilogo_Ordine!Q75))</f>
        <v/>
      </c>
      <c r="L95" s="35"/>
      <c r="N95" s="60">
        <f t="shared" si="10"/>
        <v>0</v>
      </c>
      <c r="O95" s="60">
        <f t="shared" si="11"/>
        <v>0</v>
      </c>
      <c r="P95" s="60">
        <f t="shared" si="12"/>
        <v>0</v>
      </c>
      <c r="Q95" s="60">
        <f t="shared" si="13"/>
        <v>0</v>
      </c>
      <c r="R95" s="254" t="str">
        <f t="shared" si="9"/>
        <v>NO</v>
      </c>
    </row>
    <row r="96" spans="2:18" x14ac:dyDescent="0.25">
      <c r="B96" s="35"/>
      <c r="C96" s="35"/>
      <c r="D96" s="32" t="str">
        <f>IF(Riepilogo_Ordine!R76&gt;0,Riepilogo_Ordine!R76,"")</f>
        <v/>
      </c>
      <c r="E96" s="250" t="str">
        <f>IF(D96="","",CONCATENATE(Riepilogo_Ordine!Q76))</f>
        <v/>
      </c>
      <c r="F96" s="35"/>
      <c r="G96" s="32" t="str">
        <f>IF(Riepilogo_Ordine!S76&gt;0,Riepilogo_Ordine!S76,"")</f>
        <v/>
      </c>
      <c r="H96" s="250" t="str">
        <f>IF(G96="","",CONCATENATE(Riepilogo_Ordine!Q76))</f>
        <v/>
      </c>
      <c r="I96" s="35"/>
      <c r="J96" s="32" t="str">
        <f>IF(Riepilogo_Ordine!T76&gt;0,Riepilogo_Ordine!T76,"")</f>
        <v/>
      </c>
      <c r="K96" s="250" t="str">
        <f>IF(J96="","",CONCATENATE(Riepilogo_Ordine!Q76))</f>
        <v/>
      </c>
      <c r="L96" s="35"/>
      <c r="N96" s="60">
        <f t="shared" si="10"/>
        <v>0</v>
      </c>
      <c r="O96" s="60">
        <f t="shared" si="11"/>
        <v>0</v>
      </c>
      <c r="P96" s="60">
        <f t="shared" si="12"/>
        <v>0</v>
      </c>
      <c r="Q96" s="60">
        <f t="shared" si="13"/>
        <v>0</v>
      </c>
      <c r="R96" s="254" t="str">
        <f t="shared" si="9"/>
        <v>NO</v>
      </c>
    </row>
    <row r="97" spans="2:18" x14ac:dyDescent="0.25">
      <c r="B97" s="35"/>
      <c r="C97" s="35"/>
      <c r="D97" s="32" t="str">
        <f>IF(Riepilogo_Ordine!R77&gt;0,Riepilogo_Ordine!R77,"")</f>
        <v/>
      </c>
      <c r="E97" s="250" t="str">
        <f>IF(D97="","",CONCATENATE(Riepilogo_Ordine!Q77))</f>
        <v/>
      </c>
      <c r="F97" s="35"/>
      <c r="G97" s="32" t="str">
        <f>IF(Riepilogo_Ordine!S77&gt;0,Riepilogo_Ordine!S77,"")</f>
        <v/>
      </c>
      <c r="H97" s="250" t="str">
        <f>IF(G97="","",CONCATENATE(Riepilogo_Ordine!Q77))</f>
        <v/>
      </c>
      <c r="I97" s="35"/>
      <c r="J97" s="32" t="str">
        <f>IF(Riepilogo_Ordine!T77&gt;0,Riepilogo_Ordine!T77,"")</f>
        <v/>
      </c>
      <c r="K97" s="250" t="str">
        <f>IF(J97="","",CONCATENATE(Riepilogo_Ordine!Q77))</f>
        <v/>
      </c>
      <c r="L97" s="35"/>
      <c r="N97" s="60">
        <f t="shared" si="10"/>
        <v>0</v>
      </c>
      <c r="O97" s="60">
        <f t="shared" si="11"/>
        <v>0</v>
      </c>
      <c r="P97" s="60">
        <f t="shared" si="12"/>
        <v>0</v>
      </c>
      <c r="Q97" s="60">
        <f t="shared" si="13"/>
        <v>0</v>
      </c>
      <c r="R97" s="254" t="str">
        <f t="shared" si="9"/>
        <v>NO</v>
      </c>
    </row>
    <row r="98" spans="2:18" x14ac:dyDescent="0.25">
      <c r="B98" s="35"/>
      <c r="C98" s="35"/>
      <c r="D98" s="32" t="str">
        <f>IF(Riepilogo_Ordine!R78&gt;0,Riepilogo_Ordine!R78,"")</f>
        <v/>
      </c>
      <c r="E98" s="250" t="str">
        <f>IF(D98="","",CONCATENATE(Riepilogo_Ordine!Q78))</f>
        <v/>
      </c>
      <c r="F98" s="35"/>
      <c r="G98" s="32" t="str">
        <f>IF(Riepilogo_Ordine!S78&gt;0,Riepilogo_Ordine!S78,"")</f>
        <v/>
      </c>
      <c r="H98" s="250" t="str">
        <f>IF(G98="","",CONCATENATE(Riepilogo_Ordine!Q78))</f>
        <v/>
      </c>
      <c r="I98" s="35"/>
      <c r="J98" s="32" t="str">
        <f>IF(Riepilogo_Ordine!T78&gt;0,Riepilogo_Ordine!T78,"")</f>
        <v/>
      </c>
      <c r="K98" s="250" t="str">
        <f>IF(J98="","",CONCATENATE(Riepilogo_Ordine!Q78))</f>
        <v/>
      </c>
      <c r="L98" s="35"/>
      <c r="N98" s="60">
        <f t="shared" si="10"/>
        <v>0</v>
      </c>
      <c r="O98" s="60">
        <f t="shared" si="11"/>
        <v>0</v>
      </c>
      <c r="P98" s="60">
        <f t="shared" si="12"/>
        <v>0</v>
      </c>
      <c r="Q98" s="60">
        <f t="shared" si="13"/>
        <v>0</v>
      </c>
      <c r="R98" s="254" t="str">
        <f t="shared" si="9"/>
        <v>NO</v>
      </c>
    </row>
    <row r="99" spans="2:18" x14ac:dyDescent="0.25">
      <c r="B99" s="35"/>
      <c r="C99" s="35"/>
      <c r="D99" s="32" t="str">
        <f>IF(Riepilogo_Ordine!R79&gt;0,Riepilogo_Ordine!R79,"")</f>
        <v/>
      </c>
      <c r="E99" s="250" t="str">
        <f>IF(D99="","",CONCATENATE(Riepilogo_Ordine!Q79))</f>
        <v/>
      </c>
      <c r="F99" s="35"/>
      <c r="G99" s="32" t="str">
        <f>IF(Riepilogo_Ordine!S79&gt;0,Riepilogo_Ordine!S79,"")</f>
        <v/>
      </c>
      <c r="H99" s="250" t="str">
        <f>IF(G99="","",CONCATENATE(Riepilogo_Ordine!Q79))</f>
        <v/>
      </c>
      <c r="I99" s="35"/>
      <c r="J99" s="32" t="str">
        <f>IF(Riepilogo_Ordine!T79&gt;0,Riepilogo_Ordine!T79,"")</f>
        <v/>
      </c>
      <c r="K99" s="250" t="str">
        <f>IF(J99="","",CONCATENATE(Riepilogo_Ordine!Q79))</f>
        <v/>
      </c>
      <c r="L99" s="35"/>
      <c r="N99" s="60">
        <f t="shared" si="10"/>
        <v>0</v>
      </c>
      <c r="O99" s="60">
        <f t="shared" si="11"/>
        <v>0</v>
      </c>
      <c r="P99" s="60">
        <f t="shared" si="12"/>
        <v>0</v>
      </c>
      <c r="Q99" s="60">
        <f t="shared" si="13"/>
        <v>0</v>
      </c>
      <c r="R99" s="254" t="str">
        <f t="shared" si="9"/>
        <v>NO</v>
      </c>
    </row>
    <row r="100" spans="2:18" x14ac:dyDescent="0.25">
      <c r="B100" s="35"/>
      <c r="C100" s="35"/>
      <c r="D100" s="32" t="str">
        <f>IF(Riepilogo_Ordine!R80&gt;0,Riepilogo_Ordine!R80,"")</f>
        <v/>
      </c>
      <c r="E100" s="250" t="str">
        <f>IF(D100="","",CONCATENATE(Riepilogo_Ordine!Q80))</f>
        <v/>
      </c>
      <c r="F100" s="35"/>
      <c r="G100" s="32" t="str">
        <f>IF(Riepilogo_Ordine!S80&gt;0,Riepilogo_Ordine!S80,"")</f>
        <v/>
      </c>
      <c r="H100" s="250" t="str">
        <f>IF(G100="","",CONCATENATE(Riepilogo_Ordine!Q80))</f>
        <v/>
      </c>
      <c r="I100" s="35"/>
      <c r="J100" s="32" t="str">
        <f>IF(Riepilogo_Ordine!T80&gt;0,Riepilogo_Ordine!T80,"")</f>
        <v/>
      </c>
      <c r="K100" s="250" t="str">
        <f>IF(J100="","",CONCATENATE(Riepilogo_Ordine!Q80))</f>
        <v/>
      </c>
      <c r="L100" s="35"/>
      <c r="N100" s="60">
        <f t="shared" si="10"/>
        <v>0</v>
      </c>
      <c r="O100" s="60">
        <f t="shared" si="11"/>
        <v>0</v>
      </c>
      <c r="P100" s="60">
        <f t="shared" si="12"/>
        <v>0</v>
      </c>
      <c r="Q100" s="60">
        <f t="shared" si="13"/>
        <v>0</v>
      </c>
      <c r="R100" s="254" t="str">
        <f t="shared" si="9"/>
        <v>NO</v>
      </c>
    </row>
    <row r="101" spans="2:18" x14ac:dyDescent="0.25">
      <c r="B101" s="35"/>
      <c r="C101" s="35"/>
      <c r="D101" s="32" t="str">
        <f>IF(Riepilogo_Ordine!R81&gt;0,Riepilogo_Ordine!R81,"")</f>
        <v/>
      </c>
      <c r="E101" s="250" t="str">
        <f>IF(D101="","",CONCATENATE(Riepilogo_Ordine!Q81))</f>
        <v/>
      </c>
      <c r="F101" s="35"/>
      <c r="G101" s="32" t="str">
        <f>IF(Riepilogo_Ordine!S81&gt;0,Riepilogo_Ordine!S81,"")</f>
        <v/>
      </c>
      <c r="H101" s="250" t="str">
        <f>IF(G101="","",CONCATENATE(Riepilogo_Ordine!Q81))</f>
        <v/>
      </c>
      <c r="I101" s="35"/>
      <c r="J101" s="32" t="str">
        <f>IF(Riepilogo_Ordine!T81&gt;0,Riepilogo_Ordine!T81,"")</f>
        <v/>
      </c>
      <c r="K101" s="250" t="str">
        <f>IF(J101="","",CONCATENATE(Riepilogo_Ordine!Q81))</f>
        <v/>
      </c>
      <c r="L101" s="35"/>
      <c r="N101" s="60">
        <f t="shared" si="10"/>
        <v>0</v>
      </c>
      <c r="O101" s="60">
        <f t="shared" si="11"/>
        <v>0</v>
      </c>
      <c r="P101" s="60">
        <f t="shared" si="12"/>
        <v>0</v>
      </c>
      <c r="Q101" s="60">
        <f t="shared" si="13"/>
        <v>0</v>
      </c>
      <c r="R101" s="254" t="str">
        <f t="shared" si="9"/>
        <v>NO</v>
      </c>
    </row>
    <row r="102" spans="2:18" x14ac:dyDescent="0.25">
      <c r="B102" s="35"/>
      <c r="C102" s="35"/>
      <c r="D102" s="32" t="str">
        <f>IF(Riepilogo_Ordine!R82&gt;0,Riepilogo_Ordine!R82,"")</f>
        <v/>
      </c>
      <c r="E102" s="250" t="str">
        <f>IF(D102="","",CONCATENATE(Riepilogo_Ordine!Q82))</f>
        <v/>
      </c>
      <c r="F102" s="35"/>
      <c r="G102" s="32" t="str">
        <f>IF(Riepilogo_Ordine!S82&gt;0,Riepilogo_Ordine!S82,"")</f>
        <v/>
      </c>
      <c r="H102" s="250" t="str">
        <f>IF(G102="","",CONCATENATE(Riepilogo_Ordine!Q82))</f>
        <v/>
      </c>
      <c r="I102" s="35"/>
      <c r="J102" s="32" t="str">
        <f>IF(Riepilogo_Ordine!T82&gt;0,Riepilogo_Ordine!T82,"")</f>
        <v/>
      </c>
      <c r="K102" s="250" t="str">
        <f>IF(J102="","",CONCATENATE(Riepilogo_Ordine!Q82))</f>
        <v/>
      </c>
      <c r="L102" s="35"/>
      <c r="N102" s="60">
        <f t="shared" si="10"/>
        <v>0</v>
      </c>
      <c r="O102" s="60">
        <f t="shared" si="11"/>
        <v>0</v>
      </c>
      <c r="P102" s="60">
        <f t="shared" si="12"/>
        <v>0</v>
      </c>
      <c r="Q102" s="60">
        <f t="shared" si="13"/>
        <v>0</v>
      </c>
      <c r="R102" s="254" t="str">
        <f t="shared" si="9"/>
        <v>NO</v>
      </c>
    </row>
    <row r="103" spans="2:18" x14ac:dyDescent="0.25">
      <c r="B103" s="35"/>
      <c r="C103" s="35"/>
      <c r="D103" s="32" t="str">
        <f>IF(Riepilogo_Ordine!R83&gt;0,Riepilogo_Ordine!R83,"")</f>
        <v/>
      </c>
      <c r="E103" s="250" t="str">
        <f>IF(D103="","",CONCATENATE(Riepilogo_Ordine!Q83))</f>
        <v/>
      </c>
      <c r="F103" s="35"/>
      <c r="G103" s="32" t="str">
        <f>IF(Riepilogo_Ordine!S83&gt;0,Riepilogo_Ordine!S83,"")</f>
        <v/>
      </c>
      <c r="H103" s="250" t="str">
        <f>IF(G103="","",CONCATENATE(Riepilogo_Ordine!Q83))</f>
        <v/>
      </c>
      <c r="I103" s="35"/>
      <c r="J103" s="32" t="str">
        <f>IF(Riepilogo_Ordine!T83&gt;0,Riepilogo_Ordine!T83,"")</f>
        <v/>
      </c>
      <c r="K103" s="250" t="str">
        <f>IF(J103="","",CONCATENATE(Riepilogo_Ordine!Q83))</f>
        <v/>
      </c>
      <c r="L103" s="35"/>
      <c r="N103" s="60">
        <f t="shared" si="10"/>
        <v>0</v>
      </c>
      <c r="O103" s="60">
        <f t="shared" si="11"/>
        <v>0</v>
      </c>
      <c r="P103" s="60">
        <f t="shared" si="12"/>
        <v>0</v>
      </c>
      <c r="Q103" s="60">
        <f t="shared" si="13"/>
        <v>0</v>
      </c>
      <c r="R103" s="254" t="str">
        <f t="shared" si="9"/>
        <v>NO</v>
      </c>
    </row>
    <row r="104" spans="2:18" x14ac:dyDescent="0.25">
      <c r="B104" s="35"/>
      <c r="C104" s="35"/>
      <c r="D104" s="32" t="str">
        <f>IF(Riepilogo_Ordine!R84&gt;0,Riepilogo_Ordine!R84,"")</f>
        <v/>
      </c>
      <c r="E104" s="250" t="str">
        <f>IF(D104="","",CONCATENATE(Riepilogo_Ordine!Q84))</f>
        <v/>
      </c>
      <c r="F104" s="35"/>
      <c r="G104" s="32" t="str">
        <f>IF(Riepilogo_Ordine!S84&gt;0,Riepilogo_Ordine!S84,"")</f>
        <v/>
      </c>
      <c r="H104" s="250" t="str">
        <f>IF(G104="","",CONCATENATE(Riepilogo_Ordine!Q84))</f>
        <v/>
      </c>
      <c r="I104" s="35"/>
      <c r="J104" s="32" t="str">
        <f>IF(Riepilogo_Ordine!T84&gt;0,Riepilogo_Ordine!T84,"")</f>
        <v/>
      </c>
      <c r="K104" s="250" t="str">
        <f>IF(J104="","",CONCATENATE(Riepilogo_Ordine!Q84))</f>
        <v/>
      </c>
      <c r="L104" s="35"/>
      <c r="N104" s="60">
        <f t="shared" si="10"/>
        <v>0</v>
      </c>
      <c r="O104" s="60">
        <f t="shared" si="11"/>
        <v>0</v>
      </c>
      <c r="P104" s="60">
        <f t="shared" si="12"/>
        <v>0</v>
      </c>
      <c r="Q104" s="60">
        <f t="shared" si="13"/>
        <v>0</v>
      </c>
      <c r="R104" s="254" t="str">
        <f t="shared" si="9"/>
        <v>NO</v>
      </c>
    </row>
    <row r="105" spans="2:18" x14ac:dyDescent="0.25">
      <c r="B105" s="35"/>
      <c r="C105" s="35"/>
      <c r="D105" s="32" t="str">
        <f>IF(Riepilogo_Ordine!R85&gt;0,Riepilogo_Ordine!R85,"")</f>
        <v/>
      </c>
      <c r="E105" s="250" t="str">
        <f>IF(D105="","",CONCATENATE(Riepilogo_Ordine!Q85))</f>
        <v/>
      </c>
      <c r="F105" s="35"/>
      <c r="G105" s="32" t="str">
        <f>IF(Riepilogo_Ordine!S85&gt;0,Riepilogo_Ordine!S85,"")</f>
        <v/>
      </c>
      <c r="H105" s="250" t="str">
        <f>IF(G105="","",CONCATENATE(Riepilogo_Ordine!Q85))</f>
        <v/>
      </c>
      <c r="I105" s="35"/>
      <c r="J105" s="32" t="str">
        <f>IF(Riepilogo_Ordine!T85&gt;0,Riepilogo_Ordine!T85,"")</f>
        <v/>
      </c>
      <c r="K105" s="250" t="str">
        <f>IF(J105="","",CONCATENATE(Riepilogo_Ordine!Q85))</f>
        <v/>
      </c>
      <c r="L105" s="35"/>
      <c r="N105" s="60">
        <f t="shared" si="10"/>
        <v>0</v>
      </c>
      <c r="O105" s="60">
        <f t="shared" si="11"/>
        <v>0</v>
      </c>
      <c r="P105" s="60">
        <f t="shared" si="12"/>
        <v>0</v>
      </c>
      <c r="Q105" s="60">
        <f t="shared" si="13"/>
        <v>0</v>
      </c>
      <c r="R105" s="254" t="str">
        <f t="shared" si="9"/>
        <v>NO</v>
      </c>
    </row>
    <row r="106" spans="2:18" x14ac:dyDescent="0.25">
      <c r="B106" s="35"/>
      <c r="C106" s="35"/>
      <c r="D106" s="32" t="str">
        <f>IF(Riepilogo_Ordine!R86&gt;0,Riepilogo_Ordine!R86,"")</f>
        <v/>
      </c>
      <c r="E106" s="250" t="str">
        <f>IF(D106="","",CONCATENATE(Riepilogo_Ordine!Q86))</f>
        <v/>
      </c>
      <c r="F106" s="35"/>
      <c r="G106" s="32" t="str">
        <f>IF(Riepilogo_Ordine!S86&gt;0,Riepilogo_Ordine!S86,"")</f>
        <v/>
      </c>
      <c r="H106" s="250" t="str">
        <f>IF(G106="","",CONCATENATE(Riepilogo_Ordine!Q86))</f>
        <v/>
      </c>
      <c r="I106" s="35"/>
      <c r="J106" s="32" t="str">
        <f>IF(Riepilogo_Ordine!T86&gt;0,Riepilogo_Ordine!T86,"")</f>
        <v/>
      </c>
      <c r="K106" s="250" t="str">
        <f>IF(J106="","",CONCATENATE(Riepilogo_Ordine!Q86))</f>
        <v/>
      </c>
      <c r="L106" s="35"/>
      <c r="N106" s="60">
        <f t="shared" si="10"/>
        <v>0</v>
      </c>
      <c r="O106" s="60">
        <f t="shared" si="11"/>
        <v>0</v>
      </c>
      <c r="P106" s="60">
        <f t="shared" si="12"/>
        <v>0</v>
      </c>
      <c r="Q106" s="60">
        <f t="shared" si="13"/>
        <v>0</v>
      </c>
      <c r="R106" s="254" t="str">
        <f t="shared" si="9"/>
        <v>NO</v>
      </c>
    </row>
    <row r="107" spans="2:18" x14ac:dyDescent="0.25">
      <c r="B107" s="35"/>
      <c r="C107" s="35"/>
      <c r="D107" s="32" t="str">
        <f>IF(Riepilogo_Ordine!R87&gt;0,Riepilogo_Ordine!R87,"")</f>
        <v/>
      </c>
      <c r="E107" s="250" t="str">
        <f>IF(D107="","",CONCATENATE(Riepilogo_Ordine!Q87))</f>
        <v/>
      </c>
      <c r="F107" s="35"/>
      <c r="G107" s="32" t="str">
        <f>IF(Riepilogo_Ordine!S87&gt;0,Riepilogo_Ordine!S87,"")</f>
        <v/>
      </c>
      <c r="H107" s="250" t="str">
        <f>IF(G107="","",CONCATENATE(Riepilogo_Ordine!Q87))</f>
        <v/>
      </c>
      <c r="I107" s="35"/>
      <c r="J107" s="32" t="str">
        <f>IF(Riepilogo_Ordine!T87&gt;0,Riepilogo_Ordine!T87,"")</f>
        <v/>
      </c>
      <c r="K107" s="250" t="str">
        <f>IF(J107="","",CONCATENATE(Riepilogo_Ordine!Q87))</f>
        <v/>
      </c>
      <c r="L107" s="35"/>
      <c r="N107" s="60">
        <f t="shared" si="10"/>
        <v>0</v>
      </c>
      <c r="O107" s="60">
        <f t="shared" si="11"/>
        <v>0</v>
      </c>
      <c r="P107" s="60">
        <f t="shared" si="12"/>
        <v>0</v>
      </c>
      <c r="Q107" s="60">
        <f t="shared" si="13"/>
        <v>0</v>
      </c>
      <c r="R107" s="254" t="str">
        <f t="shared" si="9"/>
        <v>NO</v>
      </c>
    </row>
    <row r="108" spans="2:18" x14ac:dyDescent="0.25">
      <c r="B108" s="35"/>
      <c r="C108" s="35"/>
      <c r="D108" s="32" t="str">
        <f>IF(Riepilogo_Ordine!R88&gt;0,Riepilogo_Ordine!R88,"")</f>
        <v/>
      </c>
      <c r="E108" s="250" t="str">
        <f>IF(D108="","",CONCATENATE(Riepilogo_Ordine!Q88))</f>
        <v/>
      </c>
      <c r="F108" s="35"/>
      <c r="G108" s="32" t="str">
        <f>IF(Riepilogo_Ordine!S88&gt;0,Riepilogo_Ordine!S88,"")</f>
        <v/>
      </c>
      <c r="H108" s="250" t="str">
        <f>IF(G108="","",CONCATENATE(Riepilogo_Ordine!Q88))</f>
        <v/>
      </c>
      <c r="I108" s="35"/>
      <c r="J108" s="32" t="str">
        <f>IF(Riepilogo_Ordine!T88&gt;0,Riepilogo_Ordine!T88,"")</f>
        <v/>
      </c>
      <c r="K108" s="250" t="str">
        <f>IF(J108="","",CONCATENATE(Riepilogo_Ordine!Q88))</f>
        <v/>
      </c>
      <c r="L108" s="35"/>
      <c r="N108" s="60">
        <f t="shared" si="10"/>
        <v>0</v>
      </c>
      <c r="O108" s="60">
        <f t="shared" si="11"/>
        <v>0</v>
      </c>
      <c r="P108" s="60">
        <f t="shared" si="12"/>
        <v>0</v>
      </c>
      <c r="Q108" s="60">
        <f t="shared" si="13"/>
        <v>0</v>
      </c>
      <c r="R108" s="254" t="str">
        <f t="shared" si="9"/>
        <v>NO</v>
      </c>
    </row>
    <row r="109" spans="2:18" x14ac:dyDescent="0.25">
      <c r="B109" s="35"/>
      <c r="C109" s="35"/>
      <c r="D109" s="32" t="str">
        <f>IF(Riepilogo_Ordine!R89&gt;0,Riepilogo_Ordine!R89,"")</f>
        <v/>
      </c>
      <c r="E109" s="250" t="str">
        <f>IF(D109="","",CONCATENATE(Riepilogo_Ordine!Q89))</f>
        <v/>
      </c>
      <c r="F109" s="35"/>
      <c r="G109" s="32" t="str">
        <f>IF(Riepilogo_Ordine!S89&gt;0,Riepilogo_Ordine!S89,"")</f>
        <v/>
      </c>
      <c r="H109" s="250" t="str">
        <f>IF(G109="","",CONCATENATE(Riepilogo_Ordine!Q89))</f>
        <v/>
      </c>
      <c r="I109" s="35"/>
      <c r="J109" s="32" t="str">
        <f>IF(Riepilogo_Ordine!T89&gt;0,Riepilogo_Ordine!T89,"")</f>
        <v/>
      </c>
      <c r="K109" s="250" t="str">
        <f>IF(J109="","",CONCATENATE(Riepilogo_Ordine!Q89))</f>
        <v/>
      </c>
      <c r="L109" s="35"/>
      <c r="N109" s="60">
        <f t="shared" si="10"/>
        <v>0</v>
      </c>
      <c r="O109" s="60">
        <f t="shared" si="11"/>
        <v>0</v>
      </c>
      <c r="P109" s="60">
        <f t="shared" si="12"/>
        <v>0</v>
      </c>
      <c r="Q109" s="60">
        <f t="shared" si="13"/>
        <v>0</v>
      </c>
      <c r="R109" s="254" t="str">
        <f t="shared" si="9"/>
        <v>NO</v>
      </c>
    </row>
    <row r="110" spans="2:18" x14ac:dyDescent="0.25">
      <c r="B110" s="35"/>
      <c r="C110" s="35"/>
      <c r="D110" s="32" t="str">
        <f>IF(Riepilogo_Ordine!R90&gt;0,Riepilogo_Ordine!R90,"")</f>
        <v/>
      </c>
      <c r="E110" s="250" t="str">
        <f>IF(D110="","",CONCATENATE(Riepilogo_Ordine!Q90))</f>
        <v/>
      </c>
      <c r="F110" s="35"/>
      <c r="G110" s="32" t="str">
        <f>IF(Riepilogo_Ordine!S90&gt;0,Riepilogo_Ordine!S90,"")</f>
        <v/>
      </c>
      <c r="H110" s="250" t="str">
        <f>IF(G110="","",CONCATENATE(Riepilogo_Ordine!Q90))</f>
        <v/>
      </c>
      <c r="I110" s="35"/>
      <c r="J110" s="32" t="str">
        <f>IF(Riepilogo_Ordine!T90&gt;0,Riepilogo_Ordine!T90,"")</f>
        <v/>
      </c>
      <c r="K110" s="250" t="str">
        <f>IF(J110="","",CONCATENATE(Riepilogo_Ordine!Q90))</f>
        <v/>
      </c>
      <c r="L110" s="35"/>
      <c r="N110" s="60">
        <f t="shared" si="10"/>
        <v>0</v>
      </c>
      <c r="O110" s="60">
        <f t="shared" si="11"/>
        <v>0</v>
      </c>
      <c r="P110" s="60">
        <f t="shared" si="12"/>
        <v>0</v>
      </c>
      <c r="Q110" s="60">
        <f t="shared" si="13"/>
        <v>0</v>
      </c>
      <c r="R110" s="254" t="str">
        <f t="shared" si="9"/>
        <v>NO</v>
      </c>
    </row>
    <row r="111" spans="2:18" x14ac:dyDescent="0.25">
      <c r="B111" s="35"/>
      <c r="C111" s="35"/>
      <c r="D111" s="32" t="str">
        <f>IF(Riepilogo_Ordine!R91&gt;0,Riepilogo_Ordine!R91,"")</f>
        <v/>
      </c>
      <c r="E111" s="250" t="str">
        <f>IF(D111="","",CONCATENATE(Riepilogo_Ordine!Q91))</f>
        <v/>
      </c>
      <c r="F111" s="35"/>
      <c r="G111" s="32" t="str">
        <f>IF(Riepilogo_Ordine!S91&gt;0,Riepilogo_Ordine!S91,"")</f>
        <v/>
      </c>
      <c r="H111" s="250" t="str">
        <f>IF(G111="","",CONCATENATE(Riepilogo_Ordine!Q91))</f>
        <v/>
      </c>
      <c r="I111" s="35"/>
      <c r="J111" s="32" t="str">
        <f>IF(Riepilogo_Ordine!T91&gt;0,Riepilogo_Ordine!T91,"")</f>
        <v/>
      </c>
      <c r="K111" s="250" t="str">
        <f>IF(J111="","",CONCATENATE(Riepilogo_Ordine!Q91))</f>
        <v/>
      </c>
      <c r="L111" s="35"/>
      <c r="N111" s="60">
        <f t="shared" si="10"/>
        <v>0</v>
      </c>
      <c r="O111" s="60">
        <f t="shared" si="11"/>
        <v>0</v>
      </c>
      <c r="P111" s="60">
        <f t="shared" si="12"/>
        <v>0</v>
      </c>
      <c r="Q111" s="60">
        <f t="shared" si="13"/>
        <v>0</v>
      </c>
      <c r="R111" s="254" t="str">
        <f t="shared" si="9"/>
        <v>NO</v>
      </c>
    </row>
    <row r="112" spans="2:18" x14ac:dyDescent="0.25">
      <c r="B112" s="35"/>
      <c r="C112" s="35"/>
      <c r="D112" s="32" t="str">
        <f>IF(Riepilogo_Ordine!R104&gt;0,Riepilogo_Ordine!R104,"")</f>
        <v/>
      </c>
      <c r="E112" s="250" t="str">
        <f>IF(D112="","",CONCATENATE(Riepilogo_Ordine!Q104))</f>
        <v/>
      </c>
      <c r="F112" s="35"/>
      <c r="G112" s="32" t="str">
        <f>IF(Riepilogo_Ordine!S104&gt;0,Riepilogo_Ordine!S104,"")</f>
        <v/>
      </c>
      <c r="H112" s="250" t="str">
        <f>IF(G112="","",CONCATENATE(Riepilogo_Ordine!Q104))</f>
        <v/>
      </c>
      <c r="I112" s="35"/>
      <c r="J112" s="32" t="str">
        <f>IF(Riepilogo_Ordine!T104&gt;0,Riepilogo_Ordine!T104,"")</f>
        <v/>
      </c>
      <c r="K112" s="250" t="str">
        <f>IF(J112="","",CONCATENATE(Riepilogo_Ordine!Q104))</f>
        <v/>
      </c>
      <c r="L112" s="35"/>
      <c r="N112" s="60">
        <f t="shared" ref="N112:N128" si="14">IF(D112="",0,D112)</f>
        <v>0</v>
      </c>
      <c r="O112" s="60">
        <f t="shared" ref="O112:O128" si="15">IF(G112="",0,G112)</f>
        <v>0</v>
      </c>
      <c r="P112" s="60">
        <f t="shared" ref="P112:P128" si="16">IF(J112="",0,J112)</f>
        <v>0</v>
      </c>
      <c r="Q112" s="60">
        <f t="shared" ref="Q112:Q128" si="17">SUM(N112:P112)</f>
        <v>0</v>
      </c>
      <c r="R112" s="254" t="str">
        <f t="shared" ref="R112:R128" si="18">IF(Q112&gt;0,"SI","NO")</f>
        <v>NO</v>
      </c>
    </row>
    <row r="113" spans="2:18" x14ac:dyDescent="0.25">
      <c r="B113" s="35"/>
      <c r="C113" s="35"/>
      <c r="D113" s="32" t="str">
        <f>IF(Riepilogo_Ordine!R105&gt;0,Riepilogo_Ordine!R105,"")</f>
        <v/>
      </c>
      <c r="E113" s="250" t="str">
        <f>IF(D113="","",CONCATENATE(Riepilogo_Ordine!Q105))</f>
        <v/>
      </c>
      <c r="F113" s="35"/>
      <c r="G113" s="32" t="str">
        <f>IF(Riepilogo_Ordine!S105&gt;0,Riepilogo_Ordine!S105,"")</f>
        <v/>
      </c>
      <c r="H113" s="250" t="str">
        <f>IF(G113="","",CONCATENATE(Riepilogo_Ordine!Q105))</f>
        <v/>
      </c>
      <c r="I113" s="35"/>
      <c r="J113" s="32" t="str">
        <f>IF(Riepilogo_Ordine!T105&gt;0,Riepilogo_Ordine!T105,"")</f>
        <v/>
      </c>
      <c r="K113" s="250" t="str">
        <f>IF(J113="","",CONCATENATE(Riepilogo_Ordine!Q105))</f>
        <v/>
      </c>
      <c r="L113" s="35"/>
      <c r="N113" s="60">
        <f t="shared" si="14"/>
        <v>0</v>
      </c>
      <c r="O113" s="60">
        <f t="shared" si="15"/>
        <v>0</v>
      </c>
      <c r="P113" s="60">
        <f t="shared" si="16"/>
        <v>0</v>
      </c>
      <c r="Q113" s="60">
        <f t="shared" si="17"/>
        <v>0</v>
      </c>
      <c r="R113" s="254" t="str">
        <f t="shared" si="18"/>
        <v>NO</v>
      </c>
    </row>
    <row r="114" spans="2:18" x14ac:dyDescent="0.25">
      <c r="B114" s="35"/>
      <c r="C114" s="35"/>
      <c r="D114" s="32" t="str">
        <f>IF(Riepilogo_Ordine!R106&gt;0,Riepilogo_Ordine!R106,"")</f>
        <v/>
      </c>
      <c r="E114" s="250" t="str">
        <f>IF(D114="","",CONCATENATE(Riepilogo_Ordine!Q106))</f>
        <v/>
      </c>
      <c r="F114" s="35"/>
      <c r="G114" s="32" t="str">
        <f>IF(Riepilogo_Ordine!S106&gt;0,Riepilogo_Ordine!S106,"")</f>
        <v/>
      </c>
      <c r="H114" s="250" t="str">
        <f>IF(G114="","",CONCATENATE(Riepilogo_Ordine!Q106))</f>
        <v/>
      </c>
      <c r="I114" s="35"/>
      <c r="J114" s="32" t="str">
        <f>IF(Riepilogo_Ordine!T106&gt;0,Riepilogo_Ordine!T106,"")</f>
        <v/>
      </c>
      <c r="K114" s="250" t="str">
        <f>IF(J114="","",CONCATENATE(Riepilogo_Ordine!Q106))</f>
        <v/>
      </c>
      <c r="L114" s="35"/>
      <c r="N114" s="60">
        <f t="shared" si="14"/>
        <v>0</v>
      </c>
      <c r="O114" s="60">
        <f t="shared" si="15"/>
        <v>0</v>
      </c>
      <c r="P114" s="60">
        <f t="shared" si="16"/>
        <v>0</v>
      </c>
      <c r="Q114" s="60">
        <f t="shared" si="17"/>
        <v>0</v>
      </c>
      <c r="R114" s="254" t="str">
        <f t="shared" si="18"/>
        <v>NO</v>
      </c>
    </row>
    <row r="115" spans="2:18" x14ac:dyDescent="0.25">
      <c r="B115" s="35"/>
      <c r="C115" s="35"/>
      <c r="D115" s="32" t="str">
        <f>IF(Riepilogo_Ordine!R107&gt;0,Riepilogo_Ordine!R107,"")</f>
        <v/>
      </c>
      <c r="E115" s="250" t="str">
        <f>IF(D115="","",CONCATENATE(Riepilogo_Ordine!Q107))</f>
        <v/>
      </c>
      <c r="F115" s="35"/>
      <c r="G115" s="32" t="str">
        <f>IF(Riepilogo_Ordine!S107&gt;0,Riepilogo_Ordine!S107,"")</f>
        <v/>
      </c>
      <c r="H115" s="250" t="str">
        <f>IF(G115="","",CONCATENATE(Riepilogo_Ordine!Q107))</f>
        <v/>
      </c>
      <c r="I115" s="35"/>
      <c r="J115" s="32" t="str">
        <f>IF(Riepilogo_Ordine!T107&gt;0,Riepilogo_Ordine!T107,"")</f>
        <v/>
      </c>
      <c r="K115" s="250" t="str">
        <f>IF(J115="","",CONCATENATE(Riepilogo_Ordine!Q107))</f>
        <v/>
      </c>
      <c r="L115" s="35"/>
      <c r="N115" s="60">
        <f t="shared" si="14"/>
        <v>0</v>
      </c>
      <c r="O115" s="60">
        <f t="shared" si="15"/>
        <v>0</v>
      </c>
      <c r="P115" s="60">
        <f t="shared" si="16"/>
        <v>0</v>
      </c>
      <c r="Q115" s="60">
        <f t="shared" si="17"/>
        <v>0</v>
      </c>
      <c r="R115" s="254" t="str">
        <f t="shared" si="18"/>
        <v>NO</v>
      </c>
    </row>
    <row r="116" spans="2:18" x14ac:dyDescent="0.25">
      <c r="B116" s="35"/>
      <c r="C116" s="35"/>
      <c r="D116" s="32" t="str">
        <f>IF(Riepilogo_Ordine!R108&gt;0,Riepilogo_Ordine!R108,"")</f>
        <v/>
      </c>
      <c r="E116" s="250" t="str">
        <f>IF(D116="","",CONCATENATE(Riepilogo_Ordine!Q108))</f>
        <v/>
      </c>
      <c r="F116" s="35"/>
      <c r="G116" s="32" t="str">
        <f>IF(Riepilogo_Ordine!S108&gt;0,Riepilogo_Ordine!S108,"")</f>
        <v/>
      </c>
      <c r="H116" s="250" t="str">
        <f>IF(G116="","",CONCATENATE(Riepilogo_Ordine!Q108))</f>
        <v/>
      </c>
      <c r="I116" s="35"/>
      <c r="J116" s="32" t="str">
        <f>IF(Riepilogo_Ordine!T108&gt;0,Riepilogo_Ordine!T108,"")</f>
        <v/>
      </c>
      <c r="K116" s="250" t="str">
        <f>IF(J116="","",CONCATENATE(Riepilogo_Ordine!Q108))</f>
        <v/>
      </c>
      <c r="L116" s="35"/>
      <c r="N116" s="60">
        <f t="shared" si="14"/>
        <v>0</v>
      </c>
      <c r="O116" s="60">
        <f t="shared" si="15"/>
        <v>0</v>
      </c>
      <c r="P116" s="60">
        <f t="shared" si="16"/>
        <v>0</v>
      </c>
      <c r="Q116" s="60">
        <f t="shared" si="17"/>
        <v>0</v>
      </c>
      <c r="R116" s="254" t="str">
        <f t="shared" si="18"/>
        <v>NO</v>
      </c>
    </row>
    <row r="117" spans="2:18" x14ac:dyDescent="0.25">
      <c r="B117" s="35"/>
      <c r="C117" s="35"/>
      <c r="D117" s="32" t="str">
        <f>IF(Riepilogo_Ordine!R109&gt;0,Riepilogo_Ordine!R109,"")</f>
        <v/>
      </c>
      <c r="E117" s="250" t="str">
        <f>IF(D117="","",CONCATENATE(Riepilogo_Ordine!Q109))</f>
        <v/>
      </c>
      <c r="F117" s="35"/>
      <c r="G117" s="32" t="str">
        <f>IF(Riepilogo_Ordine!S109&gt;0,Riepilogo_Ordine!S109,"")</f>
        <v/>
      </c>
      <c r="H117" s="250" t="str">
        <f>IF(G117="","",CONCATENATE(Riepilogo_Ordine!Q109))</f>
        <v/>
      </c>
      <c r="I117" s="35"/>
      <c r="J117" s="32" t="str">
        <f>IF(Riepilogo_Ordine!T109&gt;0,Riepilogo_Ordine!T109,"")</f>
        <v/>
      </c>
      <c r="K117" s="250" t="str">
        <f>IF(J117="","",CONCATENATE(Riepilogo_Ordine!Q109))</f>
        <v/>
      </c>
      <c r="L117" s="35"/>
      <c r="N117" s="60">
        <f t="shared" si="14"/>
        <v>0</v>
      </c>
      <c r="O117" s="60">
        <f t="shared" si="15"/>
        <v>0</v>
      </c>
      <c r="P117" s="60">
        <f t="shared" si="16"/>
        <v>0</v>
      </c>
      <c r="Q117" s="60">
        <f t="shared" si="17"/>
        <v>0</v>
      </c>
      <c r="R117" s="254" t="str">
        <f t="shared" si="18"/>
        <v>NO</v>
      </c>
    </row>
    <row r="118" spans="2:18" x14ac:dyDescent="0.25">
      <c r="B118" s="35"/>
      <c r="C118" s="35"/>
      <c r="D118" s="32" t="str">
        <f>IF(Riepilogo_Ordine!R110&gt;0,Riepilogo_Ordine!R110,"")</f>
        <v/>
      </c>
      <c r="E118" s="250" t="str">
        <f>IF(D118="","",CONCATENATE(Riepilogo_Ordine!Q110))</f>
        <v/>
      </c>
      <c r="F118" s="35"/>
      <c r="G118" s="32" t="str">
        <f>IF(Riepilogo_Ordine!S110&gt;0,Riepilogo_Ordine!S110,"")</f>
        <v/>
      </c>
      <c r="H118" s="250" t="str">
        <f>IF(G118="","",CONCATENATE(Riepilogo_Ordine!Q110))</f>
        <v/>
      </c>
      <c r="I118" s="35"/>
      <c r="J118" s="32" t="str">
        <f>IF(Riepilogo_Ordine!T110&gt;0,Riepilogo_Ordine!T110,"")</f>
        <v/>
      </c>
      <c r="K118" s="250" t="str">
        <f>IF(J118="","",CONCATENATE(Riepilogo_Ordine!Q110))</f>
        <v/>
      </c>
      <c r="L118" s="35"/>
      <c r="N118" s="60">
        <f t="shared" si="14"/>
        <v>0</v>
      </c>
      <c r="O118" s="60">
        <f t="shared" si="15"/>
        <v>0</v>
      </c>
      <c r="P118" s="60">
        <f t="shared" si="16"/>
        <v>0</v>
      </c>
      <c r="Q118" s="60">
        <f t="shared" si="17"/>
        <v>0</v>
      </c>
      <c r="R118" s="254" t="str">
        <f t="shared" si="18"/>
        <v>NO</v>
      </c>
    </row>
    <row r="119" spans="2:18" x14ac:dyDescent="0.25">
      <c r="B119" s="35"/>
      <c r="C119" s="35"/>
      <c r="D119" s="32" t="str">
        <f>IF(Riepilogo_Ordine!R111&gt;0,Riepilogo_Ordine!R111,"")</f>
        <v/>
      </c>
      <c r="E119" s="250" t="str">
        <f>IF(D119="","",CONCATENATE(Riepilogo_Ordine!Q111))</f>
        <v/>
      </c>
      <c r="F119" s="35"/>
      <c r="G119" s="32" t="str">
        <f>IF(Riepilogo_Ordine!S111&gt;0,Riepilogo_Ordine!S111,"")</f>
        <v/>
      </c>
      <c r="H119" s="250" t="str">
        <f>IF(G119="","",CONCATENATE(Riepilogo_Ordine!Q111))</f>
        <v/>
      </c>
      <c r="I119" s="35"/>
      <c r="J119" s="32" t="str">
        <f>IF(Riepilogo_Ordine!T111&gt;0,Riepilogo_Ordine!T111,"")</f>
        <v/>
      </c>
      <c r="K119" s="250" t="str">
        <f>IF(J119="","",CONCATENATE(Riepilogo_Ordine!Q111))</f>
        <v/>
      </c>
      <c r="L119" s="35"/>
      <c r="N119" s="60">
        <f t="shared" si="14"/>
        <v>0</v>
      </c>
      <c r="O119" s="60">
        <f t="shared" si="15"/>
        <v>0</v>
      </c>
      <c r="P119" s="60">
        <f t="shared" si="16"/>
        <v>0</v>
      </c>
      <c r="Q119" s="60">
        <f t="shared" si="17"/>
        <v>0</v>
      </c>
      <c r="R119" s="254" t="str">
        <f t="shared" si="18"/>
        <v>NO</v>
      </c>
    </row>
    <row r="120" spans="2:18" x14ac:dyDescent="0.25">
      <c r="B120" s="35"/>
      <c r="C120" s="35"/>
      <c r="D120" s="32" t="str">
        <f>IF(Riepilogo_Ordine!R112&gt;0,Riepilogo_Ordine!R112,"")</f>
        <v/>
      </c>
      <c r="E120" s="250" t="str">
        <f>IF(D120="","",CONCATENATE(Riepilogo_Ordine!Q112))</f>
        <v/>
      </c>
      <c r="F120" s="35"/>
      <c r="G120" s="32" t="str">
        <f>IF(Riepilogo_Ordine!S112&gt;0,Riepilogo_Ordine!S112,"")</f>
        <v/>
      </c>
      <c r="H120" s="250" t="str">
        <f>IF(G120="","",CONCATENATE(Riepilogo_Ordine!Q112))</f>
        <v/>
      </c>
      <c r="I120" s="35"/>
      <c r="J120" s="32" t="str">
        <f>IF(Riepilogo_Ordine!T112&gt;0,Riepilogo_Ordine!T112,"")</f>
        <v/>
      </c>
      <c r="K120" s="250" t="str">
        <f>IF(J120="","",CONCATENATE(Riepilogo_Ordine!Q112))</f>
        <v/>
      </c>
      <c r="L120" s="35"/>
      <c r="N120" s="60">
        <f t="shared" si="14"/>
        <v>0</v>
      </c>
      <c r="O120" s="60">
        <f t="shared" si="15"/>
        <v>0</v>
      </c>
      <c r="P120" s="60">
        <f t="shared" si="16"/>
        <v>0</v>
      </c>
      <c r="Q120" s="60">
        <f t="shared" si="17"/>
        <v>0</v>
      </c>
      <c r="R120" s="254" t="str">
        <f t="shared" si="18"/>
        <v>NO</v>
      </c>
    </row>
    <row r="121" spans="2:18" x14ac:dyDescent="0.25">
      <c r="B121" s="35"/>
      <c r="C121" s="35"/>
      <c r="D121" s="32" t="str">
        <f>IF(Riepilogo_Ordine!R113&gt;0,Riepilogo_Ordine!R113,"")</f>
        <v/>
      </c>
      <c r="E121" s="250" t="str">
        <f>IF(D121="","",CONCATENATE(Riepilogo_Ordine!Q113))</f>
        <v/>
      </c>
      <c r="F121" s="35"/>
      <c r="G121" s="32" t="str">
        <f>IF(Riepilogo_Ordine!S113&gt;0,Riepilogo_Ordine!S113,"")</f>
        <v/>
      </c>
      <c r="H121" s="250" t="str">
        <f>IF(G121="","",CONCATENATE(Riepilogo_Ordine!Q113))</f>
        <v/>
      </c>
      <c r="I121" s="35"/>
      <c r="J121" s="32" t="str">
        <f>IF(Riepilogo_Ordine!T113&gt;0,Riepilogo_Ordine!T113,"")</f>
        <v/>
      </c>
      <c r="K121" s="250" t="str">
        <f>IF(J121="","",CONCATENATE(Riepilogo_Ordine!Q113))</f>
        <v/>
      </c>
      <c r="L121" s="35"/>
      <c r="N121" s="60">
        <f t="shared" si="14"/>
        <v>0</v>
      </c>
      <c r="O121" s="60">
        <f t="shared" si="15"/>
        <v>0</v>
      </c>
      <c r="P121" s="60">
        <f t="shared" si="16"/>
        <v>0</v>
      </c>
      <c r="Q121" s="60">
        <f t="shared" si="17"/>
        <v>0</v>
      </c>
      <c r="R121" s="254" t="str">
        <f t="shared" si="18"/>
        <v>NO</v>
      </c>
    </row>
    <row r="122" spans="2:18" x14ac:dyDescent="0.25">
      <c r="B122" s="35"/>
      <c r="C122" s="35"/>
      <c r="D122" s="32" t="str">
        <f>IF(Riepilogo_Ordine!R114&gt;0,Riepilogo_Ordine!R114,"")</f>
        <v/>
      </c>
      <c r="E122" s="250" t="str">
        <f>IF(D122="","",CONCATENATE(Riepilogo_Ordine!Q114))</f>
        <v/>
      </c>
      <c r="F122" s="35"/>
      <c r="G122" s="32" t="str">
        <f>IF(Riepilogo_Ordine!S114&gt;0,Riepilogo_Ordine!S114,"")</f>
        <v/>
      </c>
      <c r="H122" s="250" t="str">
        <f>IF(G122="","",CONCATENATE(Riepilogo_Ordine!Q114))</f>
        <v/>
      </c>
      <c r="I122" s="35"/>
      <c r="J122" s="32" t="str">
        <f>IF(Riepilogo_Ordine!T114&gt;0,Riepilogo_Ordine!T114,"")</f>
        <v/>
      </c>
      <c r="K122" s="250" t="str">
        <f>IF(J122="","",CONCATENATE(Riepilogo_Ordine!Q114))</f>
        <v/>
      </c>
      <c r="L122" s="35"/>
      <c r="N122" s="60">
        <f t="shared" si="14"/>
        <v>0</v>
      </c>
      <c r="O122" s="60">
        <f t="shared" si="15"/>
        <v>0</v>
      </c>
      <c r="P122" s="60">
        <f t="shared" si="16"/>
        <v>0</v>
      </c>
      <c r="Q122" s="60">
        <f t="shared" si="17"/>
        <v>0</v>
      </c>
      <c r="R122" s="254" t="str">
        <f t="shared" si="18"/>
        <v>NO</v>
      </c>
    </row>
    <row r="123" spans="2:18" x14ac:dyDescent="0.25">
      <c r="B123" s="35"/>
      <c r="C123" s="35"/>
      <c r="D123" s="32" t="str">
        <f>IF(Riepilogo_Ordine!R115&gt;0,Riepilogo_Ordine!R115,"")</f>
        <v/>
      </c>
      <c r="E123" s="250" t="str">
        <f>IF(D123="","",CONCATENATE(Riepilogo_Ordine!Q115))</f>
        <v/>
      </c>
      <c r="F123" s="35"/>
      <c r="G123" s="32" t="str">
        <f>IF(Riepilogo_Ordine!S115&gt;0,Riepilogo_Ordine!S115,"")</f>
        <v/>
      </c>
      <c r="H123" s="250" t="str">
        <f>IF(G123="","",CONCATENATE(Riepilogo_Ordine!Q115))</f>
        <v/>
      </c>
      <c r="I123" s="35"/>
      <c r="J123" s="32" t="str">
        <f>IF(Riepilogo_Ordine!T115&gt;0,Riepilogo_Ordine!T115,"")</f>
        <v/>
      </c>
      <c r="K123" s="250" t="str">
        <f>IF(J123="","",CONCATENATE(Riepilogo_Ordine!Q115))</f>
        <v/>
      </c>
      <c r="L123" s="35"/>
      <c r="N123" s="60">
        <f t="shared" si="14"/>
        <v>0</v>
      </c>
      <c r="O123" s="60">
        <f t="shared" si="15"/>
        <v>0</v>
      </c>
      <c r="P123" s="60">
        <f t="shared" si="16"/>
        <v>0</v>
      </c>
      <c r="Q123" s="60">
        <f t="shared" si="17"/>
        <v>0</v>
      </c>
      <c r="R123" s="254" t="str">
        <f t="shared" si="18"/>
        <v>NO</v>
      </c>
    </row>
    <row r="124" spans="2:18" x14ac:dyDescent="0.25">
      <c r="B124" s="35"/>
      <c r="C124" s="35"/>
      <c r="D124" s="32" t="str">
        <f>IF(Riepilogo_Ordine!R116&gt;0,Riepilogo_Ordine!R116,"")</f>
        <v/>
      </c>
      <c r="E124" s="250" t="str">
        <f>IF(D124="","",CONCATENATE(Riepilogo_Ordine!Q116))</f>
        <v/>
      </c>
      <c r="F124" s="35"/>
      <c r="G124" s="32" t="str">
        <f>IF(Riepilogo_Ordine!S116&gt;0,Riepilogo_Ordine!S116,"")</f>
        <v/>
      </c>
      <c r="H124" s="250" t="str">
        <f>IF(G124="","",CONCATENATE(Riepilogo_Ordine!Q116))</f>
        <v/>
      </c>
      <c r="I124" s="35"/>
      <c r="J124" s="32" t="str">
        <f>IF(Riepilogo_Ordine!T116&gt;0,Riepilogo_Ordine!T116,"")</f>
        <v/>
      </c>
      <c r="K124" s="250" t="str">
        <f>IF(J124="","",CONCATENATE(Riepilogo_Ordine!Q116))</f>
        <v/>
      </c>
      <c r="L124" s="35"/>
      <c r="N124" s="60">
        <f t="shared" si="14"/>
        <v>0</v>
      </c>
      <c r="O124" s="60">
        <f t="shared" si="15"/>
        <v>0</v>
      </c>
      <c r="P124" s="60">
        <f t="shared" si="16"/>
        <v>0</v>
      </c>
      <c r="Q124" s="60">
        <f t="shared" si="17"/>
        <v>0</v>
      </c>
      <c r="R124" s="254" t="str">
        <f t="shared" si="18"/>
        <v>NO</v>
      </c>
    </row>
    <row r="125" spans="2:18" x14ac:dyDescent="0.25">
      <c r="B125" s="35"/>
      <c r="C125" s="35"/>
      <c r="D125" s="32" t="str">
        <f>IF(Riepilogo_Ordine!R117&gt;0,Riepilogo_Ordine!R117,"")</f>
        <v/>
      </c>
      <c r="E125" s="250" t="str">
        <f>IF(D125="","",CONCATENATE(Riepilogo_Ordine!Q117))</f>
        <v/>
      </c>
      <c r="F125" s="35"/>
      <c r="G125" s="32" t="str">
        <f>IF(Riepilogo_Ordine!S117&gt;0,Riepilogo_Ordine!S117,"")</f>
        <v/>
      </c>
      <c r="H125" s="250" t="str">
        <f>IF(G125="","",CONCATENATE(Riepilogo_Ordine!Q117))</f>
        <v/>
      </c>
      <c r="I125" s="35"/>
      <c r="J125" s="32" t="str">
        <f>IF(Riepilogo_Ordine!T117&gt;0,Riepilogo_Ordine!T117,"")</f>
        <v/>
      </c>
      <c r="K125" s="250" t="str">
        <f>IF(J125="","",CONCATENATE(Riepilogo_Ordine!Q117))</f>
        <v/>
      </c>
      <c r="L125" s="35"/>
      <c r="N125" s="60">
        <f t="shared" si="14"/>
        <v>0</v>
      </c>
      <c r="O125" s="60">
        <f t="shared" si="15"/>
        <v>0</v>
      </c>
      <c r="P125" s="60">
        <f t="shared" si="16"/>
        <v>0</v>
      </c>
      <c r="Q125" s="60">
        <f t="shared" si="17"/>
        <v>0</v>
      </c>
      <c r="R125" s="254" t="str">
        <f t="shared" si="18"/>
        <v>NO</v>
      </c>
    </row>
    <row r="126" spans="2:18" x14ac:dyDescent="0.25">
      <c r="B126" s="35"/>
      <c r="C126" s="35"/>
      <c r="D126" s="32" t="str">
        <f>IF(Riepilogo_Ordine!R118&gt;0,Riepilogo_Ordine!R118,"")</f>
        <v/>
      </c>
      <c r="E126" s="250" t="str">
        <f>IF(D126="","",CONCATENATE(Riepilogo_Ordine!Q118))</f>
        <v/>
      </c>
      <c r="F126" s="35"/>
      <c r="G126" s="32" t="str">
        <f>IF(Riepilogo_Ordine!S118&gt;0,Riepilogo_Ordine!S118,"")</f>
        <v/>
      </c>
      <c r="H126" s="250" t="str">
        <f>IF(G126="","",CONCATENATE(Riepilogo_Ordine!Q118))</f>
        <v/>
      </c>
      <c r="I126" s="35"/>
      <c r="J126" s="32" t="str">
        <f>IF(Riepilogo_Ordine!T118&gt;0,Riepilogo_Ordine!T118,"")</f>
        <v/>
      </c>
      <c r="K126" s="250" t="str">
        <f>IF(J126="","",CONCATENATE(Riepilogo_Ordine!Q118))</f>
        <v/>
      </c>
      <c r="L126" s="35"/>
      <c r="N126" s="60">
        <f t="shared" si="14"/>
        <v>0</v>
      </c>
      <c r="O126" s="60">
        <f t="shared" si="15"/>
        <v>0</v>
      </c>
      <c r="P126" s="60">
        <f t="shared" si="16"/>
        <v>0</v>
      </c>
      <c r="Q126" s="60">
        <f t="shared" si="17"/>
        <v>0</v>
      </c>
      <c r="R126" s="254" t="str">
        <f t="shared" si="18"/>
        <v>NO</v>
      </c>
    </row>
    <row r="127" spans="2:18" x14ac:dyDescent="0.25">
      <c r="B127" s="35"/>
      <c r="C127" s="35"/>
      <c r="D127" s="32" t="str">
        <f>IF(Riepilogo_Ordine!R107&gt;0,Riepilogo_Ordine!R107,"")</f>
        <v/>
      </c>
      <c r="E127" s="250" t="str">
        <f>IF(D127="","",CONCATENATE(Riepilogo_Ordine!Q107))</f>
        <v/>
      </c>
      <c r="F127" s="35"/>
      <c r="G127" s="32" t="str">
        <f>IF(Riepilogo_Ordine!S107&gt;0,Riepilogo_Ordine!S107,"")</f>
        <v/>
      </c>
      <c r="H127" s="250" t="str">
        <f>IF(G127="","",CONCATENATE(Riepilogo_Ordine!Q107))</f>
        <v/>
      </c>
      <c r="I127" s="35"/>
      <c r="J127" s="32" t="str">
        <f>IF(Riepilogo_Ordine!T107&gt;0,Riepilogo_Ordine!T107,"")</f>
        <v/>
      </c>
      <c r="K127" s="250" t="str">
        <f>IF(J127="","",CONCATENATE(Riepilogo_Ordine!Q107))</f>
        <v/>
      </c>
      <c r="L127" s="35"/>
      <c r="N127" s="60">
        <f t="shared" si="14"/>
        <v>0</v>
      </c>
      <c r="O127" s="60">
        <f t="shared" si="15"/>
        <v>0</v>
      </c>
      <c r="P127" s="60">
        <f t="shared" si="16"/>
        <v>0</v>
      </c>
      <c r="Q127" s="60">
        <f t="shared" si="17"/>
        <v>0</v>
      </c>
      <c r="R127" s="254" t="str">
        <f t="shared" si="18"/>
        <v>NO</v>
      </c>
    </row>
    <row r="128" spans="2:18" x14ac:dyDescent="0.25">
      <c r="B128" s="35"/>
      <c r="C128" s="35"/>
      <c r="D128" s="32" t="str">
        <f>IF(Riepilogo_Ordine!R108&gt;0,Riepilogo_Ordine!R108,"")</f>
        <v/>
      </c>
      <c r="E128" s="250" t="str">
        <f>IF(D128="","",CONCATENATE(Riepilogo_Ordine!Q108))</f>
        <v/>
      </c>
      <c r="F128" s="35"/>
      <c r="G128" s="32" t="str">
        <f>IF(Riepilogo_Ordine!S108&gt;0,Riepilogo_Ordine!S108,"")</f>
        <v/>
      </c>
      <c r="H128" s="250" t="str">
        <f>IF(G128="","",CONCATENATE(Riepilogo_Ordine!Q108))</f>
        <v/>
      </c>
      <c r="I128" s="35"/>
      <c r="J128" s="32" t="str">
        <f>IF(Riepilogo_Ordine!T108&gt;0,Riepilogo_Ordine!T108,"")</f>
        <v/>
      </c>
      <c r="K128" s="250" t="str">
        <f>IF(J128="","",CONCATENATE(Riepilogo_Ordine!Q108))</f>
        <v/>
      </c>
      <c r="L128" s="35"/>
      <c r="N128" s="60">
        <f t="shared" si="14"/>
        <v>0</v>
      </c>
      <c r="O128" s="60">
        <f t="shared" si="15"/>
        <v>0</v>
      </c>
      <c r="P128" s="60">
        <f t="shared" si="16"/>
        <v>0</v>
      </c>
      <c r="Q128" s="60">
        <f t="shared" si="17"/>
        <v>0</v>
      </c>
      <c r="R128" s="254" t="str">
        <f t="shared" si="18"/>
        <v>NO</v>
      </c>
    </row>
    <row r="129" spans="2:18" x14ac:dyDescent="0.25">
      <c r="B129" s="35"/>
      <c r="C129" s="35"/>
      <c r="D129" s="32" t="str">
        <f>IF(Riepilogo_Ordine!R121&gt;0,Riepilogo_Ordine!R121,"")</f>
        <v/>
      </c>
      <c r="E129" s="250" t="str">
        <f>IF(D129="","",CONCATENATE(Riepilogo_Ordine!Q121))</f>
        <v/>
      </c>
      <c r="F129" s="35"/>
      <c r="G129" s="32" t="str">
        <f>IF(Riepilogo_Ordine!S121&gt;0,Riepilogo_Ordine!S121,"")</f>
        <v/>
      </c>
      <c r="H129" s="250" t="str">
        <f>IF(G129="","",CONCATENATE(Riepilogo_Ordine!Q121))</f>
        <v/>
      </c>
      <c r="I129" s="35"/>
      <c r="J129" s="32" t="str">
        <f>IF(Riepilogo_Ordine!T121&gt;0,Riepilogo_Ordine!T121,"")</f>
        <v/>
      </c>
      <c r="K129" s="250" t="str">
        <f>IF(J129="","",CONCATENATE(Riepilogo_Ordine!Q121))</f>
        <v/>
      </c>
      <c r="L129" s="35"/>
      <c r="N129" s="60">
        <f t="shared" ref="N129:N143" si="19">IF(D129="",0,D129)</f>
        <v>0</v>
      </c>
      <c r="O129" s="60">
        <f t="shared" ref="O129:O143" si="20">IF(G129="",0,G129)</f>
        <v>0</v>
      </c>
      <c r="P129" s="60">
        <f t="shared" ref="P129:P143" si="21">IF(J129="",0,J129)</f>
        <v>0</v>
      </c>
      <c r="Q129" s="60">
        <f t="shared" ref="Q129:Q143" si="22">SUM(N129:P129)</f>
        <v>0</v>
      </c>
      <c r="R129" s="254" t="str">
        <f t="shared" ref="R129:R143" si="23">IF(Q129&gt;0,"SI","NO")</f>
        <v>NO</v>
      </c>
    </row>
    <row r="130" spans="2:18" x14ac:dyDescent="0.25">
      <c r="B130" s="35"/>
      <c r="C130" s="35"/>
      <c r="D130" s="32" t="str">
        <f>IF(Riepilogo_Ordine!R122&gt;0,Riepilogo_Ordine!R122,"")</f>
        <v/>
      </c>
      <c r="E130" s="250" t="str">
        <f>IF(D130="","",CONCATENATE(Riepilogo_Ordine!Q122))</f>
        <v/>
      </c>
      <c r="F130" s="35"/>
      <c r="G130" s="32" t="str">
        <f>IF(Riepilogo_Ordine!S122&gt;0,Riepilogo_Ordine!S122,"")</f>
        <v/>
      </c>
      <c r="H130" s="250" t="str">
        <f>IF(G130="","",CONCATENATE(Riepilogo_Ordine!Q122))</f>
        <v/>
      </c>
      <c r="I130" s="35"/>
      <c r="J130" s="32" t="str">
        <f>IF(Riepilogo_Ordine!T122&gt;0,Riepilogo_Ordine!T122,"")</f>
        <v/>
      </c>
      <c r="K130" s="250" t="str">
        <f>IF(J130="","",CONCATENATE(Riepilogo_Ordine!Q122))</f>
        <v/>
      </c>
      <c r="L130" s="35"/>
      <c r="N130" s="60">
        <f t="shared" si="19"/>
        <v>0</v>
      </c>
      <c r="O130" s="60">
        <f t="shared" si="20"/>
        <v>0</v>
      </c>
      <c r="P130" s="60">
        <f t="shared" si="21"/>
        <v>0</v>
      </c>
      <c r="Q130" s="60">
        <f t="shared" si="22"/>
        <v>0</v>
      </c>
      <c r="R130" s="254" t="str">
        <f t="shared" si="23"/>
        <v>NO</v>
      </c>
    </row>
    <row r="131" spans="2:18" x14ac:dyDescent="0.25">
      <c r="B131" s="35"/>
      <c r="C131" s="35"/>
      <c r="D131" s="32" t="str">
        <f>IF(Riepilogo_Ordine!R123&gt;0,Riepilogo_Ordine!R123,"")</f>
        <v/>
      </c>
      <c r="E131" s="250" t="str">
        <f>IF(D131="","",CONCATENATE(Riepilogo_Ordine!Q123))</f>
        <v/>
      </c>
      <c r="F131" s="35"/>
      <c r="G131" s="32" t="str">
        <f>IF(Riepilogo_Ordine!S123&gt;0,Riepilogo_Ordine!S123,"")</f>
        <v/>
      </c>
      <c r="H131" s="250" t="str">
        <f>IF(G131="","",CONCATENATE(Riepilogo_Ordine!Q123))</f>
        <v/>
      </c>
      <c r="I131" s="35"/>
      <c r="J131" s="32" t="str">
        <f>IF(Riepilogo_Ordine!T123&gt;0,Riepilogo_Ordine!T123,"")</f>
        <v/>
      </c>
      <c r="K131" s="250" t="str">
        <f>IF(J131="","",CONCATENATE(Riepilogo_Ordine!Q123))</f>
        <v/>
      </c>
      <c r="L131" s="35"/>
      <c r="N131" s="60">
        <f t="shared" si="19"/>
        <v>0</v>
      </c>
      <c r="O131" s="60">
        <f t="shared" si="20"/>
        <v>0</v>
      </c>
      <c r="P131" s="60">
        <f t="shared" si="21"/>
        <v>0</v>
      </c>
      <c r="Q131" s="60">
        <f t="shared" si="22"/>
        <v>0</v>
      </c>
      <c r="R131" s="254" t="str">
        <f t="shared" si="23"/>
        <v>NO</v>
      </c>
    </row>
    <row r="132" spans="2:18" x14ac:dyDescent="0.25">
      <c r="B132" s="35"/>
      <c r="C132" s="35"/>
      <c r="D132" s="32" t="str">
        <f>IF(Riepilogo_Ordine!R124&gt;0,Riepilogo_Ordine!R124,"")</f>
        <v/>
      </c>
      <c r="E132" s="250" t="str">
        <f>IF(D132="","",CONCATENATE(Riepilogo_Ordine!Q124))</f>
        <v/>
      </c>
      <c r="F132" s="35"/>
      <c r="G132" s="32" t="str">
        <f>IF(Riepilogo_Ordine!S124&gt;0,Riepilogo_Ordine!S124,"")</f>
        <v/>
      </c>
      <c r="H132" s="250" t="str">
        <f>IF(G132="","",CONCATENATE(Riepilogo_Ordine!Q124))</f>
        <v/>
      </c>
      <c r="I132" s="35"/>
      <c r="J132" s="32" t="str">
        <f>IF(Riepilogo_Ordine!T124&gt;0,Riepilogo_Ordine!T124,"")</f>
        <v/>
      </c>
      <c r="K132" s="250" t="str">
        <f>IF(J132="","",CONCATENATE(Riepilogo_Ordine!Q124))</f>
        <v/>
      </c>
      <c r="L132" s="35"/>
      <c r="N132" s="60">
        <f t="shared" si="19"/>
        <v>0</v>
      </c>
      <c r="O132" s="60">
        <f t="shared" si="20"/>
        <v>0</v>
      </c>
      <c r="P132" s="60">
        <f t="shared" si="21"/>
        <v>0</v>
      </c>
      <c r="Q132" s="60">
        <f t="shared" si="22"/>
        <v>0</v>
      </c>
      <c r="R132" s="254" t="str">
        <f t="shared" si="23"/>
        <v>NO</v>
      </c>
    </row>
    <row r="133" spans="2:18" x14ac:dyDescent="0.25">
      <c r="B133" s="35"/>
      <c r="C133" s="35"/>
      <c r="D133" s="32" t="str">
        <f>IF(Riepilogo_Ordine!R125&gt;0,Riepilogo_Ordine!R125,"")</f>
        <v/>
      </c>
      <c r="E133" s="250" t="str">
        <f>IF(D133="","",CONCATENATE(Riepilogo_Ordine!Q125))</f>
        <v/>
      </c>
      <c r="F133" s="35"/>
      <c r="G133" s="32" t="str">
        <f>IF(Riepilogo_Ordine!S125&gt;0,Riepilogo_Ordine!S125,"")</f>
        <v/>
      </c>
      <c r="H133" s="250" t="str">
        <f>IF(G133="","",CONCATENATE(Riepilogo_Ordine!Q125))</f>
        <v/>
      </c>
      <c r="I133" s="35"/>
      <c r="J133" s="32" t="str">
        <f>IF(Riepilogo_Ordine!T125&gt;0,Riepilogo_Ordine!T125,"")</f>
        <v/>
      </c>
      <c r="K133" s="250" t="str">
        <f>IF(J133="","",CONCATENATE(Riepilogo_Ordine!Q125))</f>
        <v/>
      </c>
      <c r="L133" s="35"/>
      <c r="N133" s="60">
        <f t="shared" si="19"/>
        <v>0</v>
      </c>
      <c r="O133" s="60">
        <f t="shared" si="20"/>
        <v>0</v>
      </c>
      <c r="P133" s="60">
        <f t="shared" si="21"/>
        <v>0</v>
      </c>
      <c r="Q133" s="60">
        <f t="shared" si="22"/>
        <v>0</v>
      </c>
      <c r="R133" s="254" t="str">
        <f t="shared" si="23"/>
        <v>NO</v>
      </c>
    </row>
    <row r="134" spans="2:18" x14ac:dyDescent="0.25">
      <c r="B134" s="35"/>
      <c r="C134" s="35"/>
      <c r="D134" s="32" t="str">
        <f>IF(Riepilogo_Ordine!R126&gt;0,Riepilogo_Ordine!R126,"")</f>
        <v/>
      </c>
      <c r="E134" s="250" t="str">
        <f>IF(D134="","",CONCATENATE(Riepilogo_Ordine!Q126))</f>
        <v/>
      </c>
      <c r="F134" s="35"/>
      <c r="G134" s="32" t="str">
        <f>IF(Riepilogo_Ordine!S126&gt;0,Riepilogo_Ordine!S126,"")</f>
        <v/>
      </c>
      <c r="H134" s="250" t="str">
        <f>IF(G134="","",CONCATENATE(Riepilogo_Ordine!Q126))</f>
        <v/>
      </c>
      <c r="I134" s="35"/>
      <c r="J134" s="32" t="str">
        <f>IF(Riepilogo_Ordine!T126&gt;0,Riepilogo_Ordine!T126,"")</f>
        <v/>
      </c>
      <c r="K134" s="250" t="str">
        <f>IF(J134="","",CONCATENATE(Riepilogo_Ordine!Q126))</f>
        <v/>
      </c>
      <c r="L134" s="35"/>
      <c r="N134" s="60">
        <f t="shared" si="19"/>
        <v>0</v>
      </c>
      <c r="O134" s="60">
        <f t="shared" si="20"/>
        <v>0</v>
      </c>
      <c r="P134" s="60">
        <f t="shared" si="21"/>
        <v>0</v>
      </c>
      <c r="Q134" s="60">
        <f t="shared" si="22"/>
        <v>0</v>
      </c>
      <c r="R134" s="254" t="str">
        <f t="shared" si="23"/>
        <v>NO</v>
      </c>
    </row>
    <row r="135" spans="2:18" x14ac:dyDescent="0.25">
      <c r="B135" s="35"/>
      <c r="C135" s="35"/>
      <c r="D135" s="32" t="str">
        <f>IF(Riepilogo_Ordine!R127&gt;0,Riepilogo_Ordine!R127,"")</f>
        <v/>
      </c>
      <c r="E135" s="250" t="str">
        <f>IF(D135="","",CONCATENATE(Riepilogo_Ordine!Q127))</f>
        <v/>
      </c>
      <c r="F135" s="35"/>
      <c r="G135" s="32" t="str">
        <f>IF(Riepilogo_Ordine!S127&gt;0,Riepilogo_Ordine!S127,"")</f>
        <v/>
      </c>
      <c r="H135" s="250" t="str">
        <f>IF(G135="","",CONCATENATE(Riepilogo_Ordine!Q127))</f>
        <v/>
      </c>
      <c r="I135" s="35"/>
      <c r="J135" s="32" t="str">
        <f>IF(Riepilogo_Ordine!T127&gt;0,Riepilogo_Ordine!T127,"")</f>
        <v/>
      </c>
      <c r="K135" s="250" t="str">
        <f>IF(J135="","",CONCATENATE(Riepilogo_Ordine!Q127))</f>
        <v/>
      </c>
      <c r="L135" s="35"/>
      <c r="N135" s="60">
        <f t="shared" si="19"/>
        <v>0</v>
      </c>
      <c r="O135" s="60">
        <f t="shared" si="20"/>
        <v>0</v>
      </c>
      <c r="P135" s="60">
        <f t="shared" si="21"/>
        <v>0</v>
      </c>
      <c r="Q135" s="60">
        <f t="shared" si="22"/>
        <v>0</v>
      </c>
      <c r="R135" s="254" t="str">
        <f t="shared" si="23"/>
        <v>NO</v>
      </c>
    </row>
    <row r="136" spans="2:18" x14ac:dyDescent="0.25">
      <c r="B136" s="35"/>
      <c r="C136" s="35"/>
      <c r="D136" s="32" t="str">
        <f>IF(Riepilogo_Ordine!R128&gt;0,Riepilogo_Ordine!R128,"")</f>
        <v/>
      </c>
      <c r="E136" s="250" t="str">
        <f>IF(D136="","",CONCATENATE(Riepilogo_Ordine!Q128))</f>
        <v/>
      </c>
      <c r="F136" s="35"/>
      <c r="G136" s="32" t="str">
        <f>IF(Riepilogo_Ordine!S128&gt;0,Riepilogo_Ordine!S128,"")</f>
        <v/>
      </c>
      <c r="H136" s="250" t="str">
        <f>IF(G136="","",CONCATENATE(Riepilogo_Ordine!Q128))</f>
        <v/>
      </c>
      <c r="I136" s="35"/>
      <c r="J136" s="32" t="str">
        <f>IF(Riepilogo_Ordine!T128&gt;0,Riepilogo_Ordine!T128,"")</f>
        <v/>
      </c>
      <c r="K136" s="250" t="str">
        <f>IF(J136="","",CONCATENATE(Riepilogo_Ordine!Q128))</f>
        <v/>
      </c>
      <c r="L136" s="35"/>
      <c r="N136" s="60">
        <f t="shared" si="19"/>
        <v>0</v>
      </c>
      <c r="O136" s="60">
        <f t="shared" si="20"/>
        <v>0</v>
      </c>
      <c r="P136" s="60">
        <f t="shared" si="21"/>
        <v>0</v>
      </c>
      <c r="Q136" s="60">
        <f t="shared" si="22"/>
        <v>0</v>
      </c>
      <c r="R136" s="254" t="str">
        <f t="shared" si="23"/>
        <v>NO</v>
      </c>
    </row>
    <row r="137" spans="2:18" x14ac:dyDescent="0.25">
      <c r="B137" s="35"/>
      <c r="C137" s="35"/>
      <c r="D137" s="32" t="str">
        <f>IF(Riepilogo_Ordine!R129&gt;0,Riepilogo_Ordine!R129,"")</f>
        <v/>
      </c>
      <c r="E137" s="250" t="str">
        <f>IF(D137="","",CONCATENATE(Riepilogo_Ordine!Q129))</f>
        <v/>
      </c>
      <c r="F137" s="35"/>
      <c r="G137" s="32" t="str">
        <f>IF(Riepilogo_Ordine!S129&gt;0,Riepilogo_Ordine!S129,"")</f>
        <v/>
      </c>
      <c r="H137" s="250" t="str">
        <f>IF(G137="","",CONCATENATE(Riepilogo_Ordine!Q129))</f>
        <v/>
      </c>
      <c r="I137" s="35"/>
      <c r="J137" s="32" t="str">
        <f>IF(Riepilogo_Ordine!T129&gt;0,Riepilogo_Ordine!T129,"")</f>
        <v/>
      </c>
      <c r="K137" s="250" t="str">
        <f>IF(J137="","",CONCATENATE(Riepilogo_Ordine!Q129))</f>
        <v/>
      </c>
      <c r="L137" s="35"/>
      <c r="N137" s="60">
        <f t="shared" si="19"/>
        <v>0</v>
      </c>
      <c r="O137" s="60">
        <f t="shared" si="20"/>
        <v>0</v>
      </c>
      <c r="P137" s="60">
        <f t="shared" si="21"/>
        <v>0</v>
      </c>
      <c r="Q137" s="60">
        <f t="shared" si="22"/>
        <v>0</v>
      </c>
      <c r="R137" s="254" t="str">
        <f t="shared" si="23"/>
        <v>NO</v>
      </c>
    </row>
    <row r="138" spans="2:18" x14ac:dyDescent="0.25">
      <c r="B138" s="35"/>
      <c r="C138" s="35"/>
      <c r="D138" s="32" t="str">
        <f>IF(Riepilogo_Ordine!R130&gt;0,Riepilogo_Ordine!R130,"")</f>
        <v/>
      </c>
      <c r="E138" s="250" t="str">
        <f>IF(D138="","",CONCATENATE(Riepilogo_Ordine!Q130))</f>
        <v/>
      </c>
      <c r="F138" s="35"/>
      <c r="G138" s="32" t="str">
        <f>IF(Riepilogo_Ordine!S130&gt;0,Riepilogo_Ordine!S130,"")</f>
        <v/>
      </c>
      <c r="H138" s="250" t="str">
        <f>IF(G138="","",CONCATENATE(Riepilogo_Ordine!Q130))</f>
        <v/>
      </c>
      <c r="I138" s="35"/>
      <c r="J138" s="32" t="str">
        <f>IF(Riepilogo_Ordine!T130&gt;0,Riepilogo_Ordine!T130,"")</f>
        <v/>
      </c>
      <c r="K138" s="250" t="str">
        <f>IF(J138="","",CONCATENATE(Riepilogo_Ordine!Q130))</f>
        <v/>
      </c>
      <c r="L138" s="35"/>
      <c r="N138" s="60">
        <f t="shared" si="19"/>
        <v>0</v>
      </c>
      <c r="O138" s="60">
        <f t="shared" si="20"/>
        <v>0</v>
      </c>
      <c r="P138" s="60">
        <f t="shared" si="21"/>
        <v>0</v>
      </c>
      <c r="Q138" s="60">
        <f t="shared" si="22"/>
        <v>0</v>
      </c>
      <c r="R138" s="254" t="str">
        <f t="shared" si="23"/>
        <v>NO</v>
      </c>
    </row>
    <row r="139" spans="2:18" x14ac:dyDescent="0.25">
      <c r="B139" s="35"/>
      <c r="C139" s="35"/>
      <c r="D139" s="32" t="str">
        <f>IF(Riepilogo_Ordine!R131&gt;0,Riepilogo_Ordine!R131,"")</f>
        <v/>
      </c>
      <c r="E139" s="250" t="str">
        <f>IF(D139="","",CONCATENATE(Riepilogo_Ordine!Q131))</f>
        <v/>
      </c>
      <c r="F139" s="35"/>
      <c r="G139" s="32" t="str">
        <f>IF(Riepilogo_Ordine!S131&gt;0,Riepilogo_Ordine!S131,"")</f>
        <v/>
      </c>
      <c r="H139" s="250" t="str">
        <f>IF(G139="","",CONCATENATE(Riepilogo_Ordine!Q131))</f>
        <v/>
      </c>
      <c r="I139" s="35"/>
      <c r="J139" s="32" t="str">
        <f>IF(Riepilogo_Ordine!T131&gt;0,Riepilogo_Ordine!T131,"")</f>
        <v/>
      </c>
      <c r="K139" s="250" t="str">
        <f>IF(J139="","",CONCATENATE(Riepilogo_Ordine!Q131))</f>
        <v/>
      </c>
      <c r="L139" s="35"/>
      <c r="N139" s="60">
        <f t="shared" si="19"/>
        <v>0</v>
      </c>
      <c r="O139" s="60">
        <f t="shared" si="20"/>
        <v>0</v>
      </c>
      <c r="P139" s="60">
        <f t="shared" si="21"/>
        <v>0</v>
      </c>
      <c r="Q139" s="60">
        <f t="shared" si="22"/>
        <v>0</v>
      </c>
      <c r="R139" s="254" t="str">
        <f t="shared" si="23"/>
        <v>NO</v>
      </c>
    </row>
    <row r="140" spans="2:18" x14ac:dyDescent="0.25">
      <c r="B140" s="35"/>
      <c r="C140" s="35"/>
      <c r="D140" s="32" t="str">
        <f>IF(Riepilogo_Ordine!R132&gt;0,Riepilogo_Ordine!R132,"")</f>
        <v/>
      </c>
      <c r="E140" s="250" t="str">
        <f>IF(D140="","",CONCATENATE(Riepilogo_Ordine!Q132))</f>
        <v/>
      </c>
      <c r="F140" s="35"/>
      <c r="G140" s="32" t="str">
        <f>IF(Riepilogo_Ordine!S132&gt;0,Riepilogo_Ordine!S132,"")</f>
        <v/>
      </c>
      <c r="H140" s="250" t="str">
        <f>IF(G140="","",CONCATENATE(Riepilogo_Ordine!Q132))</f>
        <v/>
      </c>
      <c r="I140" s="35"/>
      <c r="J140" s="32" t="str">
        <f>IF(Riepilogo_Ordine!T132&gt;0,Riepilogo_Ordine!T132,"")</f>
        <v/>
      </c>
      <c r="K140" s="250" t="str">
        <f>IF(J140="","",CONCATENATE(Riepilogo_Ordine!Q132))</f>
        <v/>
      </c>
      <c r="L140" s="35"/>
      <c r="N140" s="60">
        <f t="shared" si="19"/>
        <v>0</v>
      </c>
      <c r="O140" s="60">
        <f t="shared" si="20"/>
        <v>0</v>
      </c>
      <c r="P140" s="60">
        <f t="shared" si="21"/>
        <v>0</v>
      </c>
      <c r="Q140" s="60">
        <f t="shared" si="22"/>
        <v>0</v>
      </c>
      <c r="R140" s="254" t="str">
        <f t="shared" si="23"/>
        <v>NO</v>
      </c>
    </row>
    <row r="141" spans="2:18" x14ac:dyDescent="0.25">
      <c r="B141" s="35"/>
      <c r="C141" s="35"/>
      <c r="D141" s="32" t="str">
        <f>IF(Riepilogo_Ordine!R133&gt;0,Riepilogo_Ordine!R133,"")</f>
        <v/>
      </c>
      <c r="E141" s="250" t="str">
        <f>IF(D141="","",CONCATENATE(Riepilogo_Ordine!Q133))</f>
        <v/>
      </c>
      <c r="F141" s="35"/>
      <c r="G141" s="32" t="str">
        <f>IF(Riepilogo_Ordine!S133&gt;0,Riepilogo_Ordine!S133,"")</f>
        <v/>
      </c>
      <c r="H141" s="250" t="str">
        <f>IF(G141="","",CONCATENATE(Riepilogo_Ordine!Q133))</f>
        <v/>
      </c>
      <c r="I141" s="35"/>
      <c r="J141" s="32" t="str">
        <f>IF(Riepilogo_Ordine!T133&gt;0,Riepilogo_Ordine!T133,"")</f>
        <v/>
      </c>
      <c r="K141" s="250" t="str">
        <f>IF(J141="","",CONCATENATE(Riepilogo_Ordine!Q133))</f>
        <v/>
      </c>
      <c r="L141" s="35"/>
      <c r="N141" s="60">
        <f t="shared" si="19"/>
        <v>0</v>
      </c>
      <c r="O141" s="60">
        <f t="shared" si="20"/>
        <v>0</v>
      </c>
      <c r="P141" s="60">
        <f t="shared" si="21"/>
        <v>0</v>
      </c>
      <c r="Q141" s="60">
        <f t="shared" si="22"/>
        <v>0</v>
      </c>
      <c r="R141" s="254" t="str">
        <f t="shared" si="23"/>
        <v>NO</v>
      </c>
    </row>
    <row r="142" spans="2:18" x14ac:dyDescent="0.25">
      <c r="B142" s="35"/>
      <c r="C142" s="35"/>
      <c r="D142" s="32" t="str">
        <f>IF(Riepilogo_Ordine!R134&gt;0,Riepilogo_Ordine!R134,"")</f>
        <v/>
      </c>
      <c r="E142" s="250" t="str">
        <f>IF(D142="","",CONCATENATE(Riepilogo_Ordine!Q134))</f>
        <v/>
      </c>
      <c r="F142" s="35"/>
      <c r="G142" s="32" t="str">
        <f>IF(Riepilogo_Ordine!S134&gt;0,Riepilogo_Ordine!S134,"")</f>
        <v/>
      </c>
      <c r="H142" s="250" t="str">
        <f>IF(G142="","",CONCATENATE(Riepilogo_Ordine!Q134))</f>
        <v/>
      </c>
      <c r="I142" s="35"/>
      <c r="J142" s="32" t="str">
        <f>IF(Riepilogo_Ordine!T134&gt;0,Riepilogo_Ordine!T134,"")</f>
        <v/>
      </c>
      <c r="K142" s="250" t="str">
        <f>IF(J142="","",CONCATENATE(Riepilogo_Ordine!Q134))</f>
        <v/>
      </c>
      <c r="L142" s="35"/>
      <c r="N142" s="60">
        <f t="shared" si="19"/>
        <v>0</v>
      </c>
      <c r="O142" s="60">
        <f t="shared" si="20"/>
        <v>0</v>
      </c>
      <c r="P142" s="60">
        <f t="shared" si="21"/>
        <v>0</v>
      </c>
      <c r="Q142" s="60">
        <f t="shared" si="22"/>
        <v>0</v>
      </c>
      <c r="R142" s="254" t="str">
        <f t="shared" si="23"/>
        <v>NO</v>
      </c>
    </row>
    <row r="143" spans="2:18" x14ac:dyDescent="0.25">
      <c r="B143" s="35"/>
      <c r="C143" s="35"/>
      <c r="D143" s="32" t="str">
        <f>IF(Riepilogo_Ordine!R135&gt;0,Riepilogo_Ordine!R135,"")</f>
        <v/>
      </c>
      <c r="E143" s="250" t="str">
        <f>IF(D143="","",CONCATENATE(Riepilogo_Ordine!Q135))</f>
        <v/>
      </c>
      <c r="F143" s="35"/>
      <c r="G143" s="32" t="str">
        <f>IF(Riepilogo_Ordine!S135&gt;0,Riepilogo_Ordine!S135,"")</f>
        <v/>
      </c>
      <c r="H143" s="250" t="str">
        <f>IF(G143="","",CONCATENATE(Riepilogo_Ordine!Q135))</f>
        <v/>
      </c>
      <c r="I143" s="35"/>
      <c r="J143" s="32" t="str">
        <f>IF(Riepilogo_Ordine!T135&gt;0,Riepilogo_Ordine!T135,"")</f>
        <v/>
      </c>
      <c r="K143" s="250" t="str">
        <f>IF(J143="","",CONCATENATE(Riepilogo_Ordine!Q135))</f>
        <v/>
      </c>
      <c r="L143" s="35"/>
      <c r="N143" s="60">
        <f t="shared" si="19"/>
        <v>0</v>
      </c>
      <c r="O143" s="60">
        <f t="shared" si="20"/>
        <v>0</v>
      </c>
      <c r="P143" s="60">
        <f t="shared" si="21"/>
        <v>0</v>
      </c>
      <c r="Q143" s="60">
        <f t="shared" si="22"/>
        <v>0</v>
      </c>
      <c r="R143" s="254" t="str">
        <f t="shared" si="23"/>
        <v>NO</v>
      </c>
    </row>
    <row r="144" spans="2:18" x14ac:dyDescent="0.25">
      <c r="B144" s="35"/>
      <c r="C144" s="35"/>
      <c r="D144" s="32"/>
      <c r="E144" s="255" t="s">
        <v>650</v>
      </c>
      <c r="F144" s="35"/>
      <c r="G144" s="32"/>
      <c r="H144" s="250"/>
      <c r="I144" s="35"/>
      <c r="J144" s="32"/>
      <c r="K144" s="250"/>
      <c r="L144" s="35"/>
      <c r="Q144" s="256">
        <f>SUM(D145:D148)</f>
        <v>0</v>
      </c>
      <c r="R144" s="254" t="str">
        <f t="shared" si="4"/>
        <v>NO</v>
      </c>
    </row>
    <row r="145" spans="2:18" x14ac:dyDescent="0.25">
      <c r="B145" s="35"/>
      <c r="C145" s="35"/>
      <c r="D145" s="32" t="str">
        <f>IF(Riepilogo_Ordine!U40&gt;0,Riepilogo_Ordine!U40,"")</f>
        <v/>
      </c>
      <c r="E145" s="257" t="str">
        <f>IF(D145="","",CONCATENATE(Riepilogo_Ordine!Q40))</f>
        <v/>
      </c>
      <c r="F145" s="35"/>
      <c r="G145" s="38"/>
      <c r="H145" s="35"/>
      <c r="I145" s="38"/>
      <c r="J145" s="38"/>
      <c r="K145" s="35"/>
      <c r="L145" s="35"/>
      <c r="Q145" s="256">
        <f>IF(D145&lt;&gt;"",1,0)</f>
        <v>0</v>
      </c>
      <c r="R145" s="254" t="str">
        <f t="shared" si="4"/>
        <v>NO</v>
      </c>
    </row>
    <row r="146" spans="2:18" x14ac:dyDescent="0.25">
      <c r="B146" s="35"/>
      <c r="C146" s="35"/>
      <c r="D146" s="32" t="str">
        <f>IF(Riepilogo_Ordine!U41&gt;0,Riepilogo_Ordine!U41,"")</f>
        <v/>
      </c>
      <c r="E146" s="257" t="str">
        <f>IF(D146="","",CONCATENATE(Riepilogo_Ordine!Q41))</f>
        <v/>
      </c>
      <c r="F146" s="35"/>
      <c r="G146" s="38"/>
      <c r="H146" s="35"/>
      <c r="I146" s="38"/>
      <c r="J146" s="38"/>
      <c r="K146" s="35"/>
      <c r="L146" s="35"/>
      <c r="Q146" s="256">
        <f t="shared" ref="Q146:Q148" si="24">IF(D146&lt;&gt;"",1,0)</f>
        <v>0</v>
      </c>
      <c r="R146" s="254" t="str">
        <f t="shared" si="4"/>
        <v>NO</v>
      </c>
    </row>
    <row r="147" spans="2:18" x14ac:dyDescent="0.25">
      <c r="B147" s="35"/>
      <c r="C147" s="35"/>
      <c r="D147" s="32" t="str">
        <f>IF(Riepilogo_Ordine!U42&gt;0,Riepilogo_Ordine!U42,"")</f>
        <v/>
      </c>
      <c r="E147" s="257" t="str">
        <f>IF(D147="","",CONCATENATE(Riepilogo_Ordine!Q42))</f>
        <v/>
      </c>
      <c r="F147" s="35"/>
      <c r="G147" s="38"/>
      <c r="H147" s="35"/>
      <c r="I147" s="38"/>
      <c r="J147" s="38"/>
      <c r="K147" s="35"/>
      <c r="L147" s="35"/>
      <c r="Q147" s="256">
        <f t="shared" si="24"/>
        <v>0</v>
      </c>
      <c r="R147" s="254" t="str">
        <f t="shared" si="4"/>
        <v>NO</v>
      </c>
    </row>
    <row r="148" spans="2:18" x14ac:dyDescent="0.25">
      <c r="B148" s="35"/>
      <c r="C148" s="35"/>
      <c r="D148" s="32" t="str">
        <f>IF(Riepilogo_Ordine!U53&gt;0,Riepilogo_Ordine!U53,"")</f>
        <v/>
      </c>
      <c r="E148" s="257" t="str">
        <f>IF(D148="","",CONCATENATE(Riepilogo_Ordine!Q53))</f>
        <v/>
      </c>
      <c r="F148" s="35"/>
      <c r="G148" s="38"/>
      <c r="H148" s="35"/>
      <c r="I148" s="38"/>
      <c r="J148" s="38"/>
      <c r="K148" s="35"/>
      <c r="L148" s="35"/>
      <c r="Q148" s="256">
        <f t="shared" si="24"/>
        <v>0</v>
      </c>
      <c r="R148" s="254" t="str">
        <f t="shared" si="4"/>
        <v>NO</v>
      </c>
    </row>
    <row r="149" spans="2:18" x14ac:dyDescent="0.25">
      <c r="B149" s="35"/>
      <c r="C149" s="35"/>
      <c r="D149" s="38"/>
      <c r="E149" s="35"/>
      <c r="F149" s="35"/>
      <c r="G149" s="38"/>
      <c r="H149" s="35"/>
      <c r="I149" s="38"/>
      <c r="J149" s="38"/>
      <c r="K149" s="35"/>
      <c r="L149" s="35"/>
    </row>
  </sheetData>
  <mergeCells count="18">
    <mergeCell ref="D10:E10"/>
    <mergeCell ref="G10:H10"/>
    <mergeCell ref="D11:E11"/>
    <mergeCell ref="G11:H11"/>
    <mergeCell ref="J11:K11"/>
    <mergeCell ref="D8:E8"/>
    <mergeCell ref="G8:H8"/>
    <mergeCell ref="J8:K8"/>
    <mergeCell ref="D9:E9"/>
    <mergeCell ref="G9:H9"/>
    <mergeCell ref="J9:K9"/>
    <mergeCell ref="D7:E7"/>
    <mergeCell ref="G7:H7"/>
    <mergeCell ref="D2:K2"/>
    <mergeCell ref="D4:E4"/>
    <mergeCell ref="D5:E5"/>
    <mergeCell ref="D6:E6"/>
    <mergeCell ref="G6:H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X219"/>
  <sheetViews>
    <sheetView topLeftCell="A150" zoomScaleNormal="100" workbookViewId="0">
      <selection activeCell="A155" sqref="A155:XFD155"/>
    </sheetView>
  </sheetViews>
  <sheetFormatPr defaultColWidth="11" defaultRowHeight="15" x14ac:dyDescent="0.25"/>
  <cols>
    <col min="1" max="1" width="58.28515625" style="60" customWidth="1"/>
    <col min="2" max="2" width="79.28515625" style="60" customWidth="1"/>
    <col min="3" max="3" width="75.28515625" style="60" customWidth="1"/>
    <col min="4" max="4" width="35.140625" style="60" customWidth="1"/>
    <col min="5" max="7" width="18.28515625" style="60" customWidth="1"/>
    <col min="8" max="8" width="29.140625" style="60" customWidth="1"/>
    <col min="9" max="9" width="18.28515625" style="60" customWidth="1"/>
    <col min="10" max="10" width="18" style="60" customWidth="1"/>
    <col min="11" max="11" width="19.42578125" style="60" customWidth="1"/>
    <col min="12" max="12" width="11" style="60"/>
    <col min="13" max="13" width="19.42578125" style="60" bestFit="1" customWidth="1"/>
    <col min="14" max="14" width="16.7109375" style="60" customWidth="1"/>
    <col min="15" max="15" width="11.5703125" style="60" bestFit="1" customWidth="1"/>
    <col min="16" max="17" width="11" style="60"/>
    <col min="18" max="18" width="13.5703125" style="60" customWidth="1"/>
    <col min="19" max="19" width="11.42578125" style="60" bestFit="1" customWidth="1"/>
    <col min="20" max="20" width="11" style="60"/>
    <col min="21" max="21" width="7.5703125" style="60" customWidth="1"/>
    <col min="22" max="30" width="11" style="60"/>
    <col min="31" max="31" width="16" style="60" customWidth="1"/>
    <col min="32" max="16384" width="11" style="60"/>
  </cols>
  <sheetData>
    <row r="1" spans="1:22" x14ac:dyDescent="0.25">
      <c r="A1" s="60" t="str">
        <f>""</f>
        <v/>
      </c>
      <c r="B1" s="60" t="str">
        <f>""</f>
        <v/>
      </c>
      <c r="C1" s="60" t="str">
        <f>""</f>
        <v/>
      </c>
      <c r="D1" s="60" t="str">
        <f>""</f>
        <v/>
      </c>
      <c r="E1" s="60" t="str">
        <f>""</f>
        <v/>
      </c>
      <c r="F1" s="60" t="str">
        <f>""</f>
        <v/>
      </c>
      <c r="G1" s="60" t="str">
        <f>""</f>
        <v/>
      </c>
      <c r="H1" s="60" t="str">
        <f>""</f>
        <v/>
      </c>
      <c r="I1" s="60" t="str">
        <f>""</f>
        <v/>
      </c>
      <c r="J1" s="60" t="str">
        <f>""</f>
        <v/>
      </c>
      <c r="K1" s="60" t="str">
        <f>""</f>
        <v/>
      </c>
      <c r="L1" s="60" t="str">
        <f>""</f>
        <v/>
      </c>
      <c r="M1" s="60" t="str">
        <f>""</f>
        <v/>
      </c>
      <c r="N1" s="60" t="str">
        <f>""</f>
        <v/>
      </c>
      <c r="O1" s="60" t="str">
        <f>""</f>
        <v/>
      </c>
      <c r="P1" s="60" t="str">
        <f>""</f>
        <v/>
      </c>
      <c r="Q1" s="60" t="str">
        <f>""</f>
        <v/>
      </c>
    </row>
    <row r="2" spans="1:22" x14ac:dyDescent="0.25">
      <c r="B2" s="191" t="s">
        <v>121</v>
      </c>
      <c r="C2" s="191" t="s">
        <v>122</v>
      </c>
      <c r="D2" s="191" t="s">
        <v>123</v>
      </c>
      <c r="E2" s="191" t="s">
        <v>124</v>
      </c>
      <c r="F2" s="191" t="s">
        <v>125</v>
      </c>
      <c r="G2" s="191" t="s">
        <v>126</v>
      </c>
      <c r="H2" s="191" t="s">
        <v>127</v>
      </c>
      <c r="I2" s="191" t="s">
        <v>128</v>
      </c>
      <c r="J2" s="191" t="s">
        <v>129</v>
      </c>
      <c r="K2" s="191"/>
      <c r="L2" s="191" t="s">
        <v>69</v>
      </c>
      <c r="M2" s="191" t="s">
        <v>65</v>
      </c>
      <c r="N2" s="191"/>
    </row>
    <row r="3" spans="1:22" x14ac:dyDescent="0.25">
      <c r="A3" s="192" t="s">
        <v>6</v>
      </c>
      <c r="B3" s="193" t="s">
        <v>555</v>
      </c>
      <c r="C3" s="193" t="s">
        <v>556</v>
      </c>
      <c r="D3" s="194" t="str">
        <f>VLOOKUP(L3,Tabella_prezzi!$A$2:$L$91,8,FALSE)</f>
        <v>PowerEdge R940 Server</v>
      </c>
      <c r="H3" s="194" t="str">
        <f>VLOOKUP(L3,Tabella_prezzi!$A$2:$L$91,9,FALSE)</f>
        <v>PowerEdge R940 Server</v>
      </c>
      <c r="I3" s="194" t="str">
        <f>VLOOKUP(L3,Tabella_prezzi!$A$2:$L$91,3,FALSE)</f>
        <v>server
rackable quad-processore (prestazionale)</v>
      </c>
      <c r="J3" s="194">
        <f>VLOOKUP(L3,Tabella_prezzi!$A$2:$L$91,4,FALSE)</f>
        <v>5754.51</v>
      </c>
      <c r="K3" s="194"/>
      <c r="L3" s="192" t="s">
        <v>70</v>
      </c>
      <c r="M3" s="192" t="s">
        <v>132</v>
      </c>
      <c r="N3" s="192"/>
    </row>
    <row r="4" spans="1:22" x14ac:dyDescent="0.25">
      <c r="A4" s="192" t="s">
        <v>133</v>
      </c>
      <c r="B4" s="193" t="s">
        <v>130</v>
      </c>
      <c r="C4" s="193" t="s">
        <v>131</v>
      </c>
      <c r="D4" s="194" t="str">
        <f>VLOOKUP(L4,Tabella_prezzi!$A$2:$L$91,8,FALSE)</f>
        <v>PowerEdge R940 Server-NVMe</v>
      </c>
      <c r="H4" s="194" t="str">
        <f>VLOOKUP(L4,Tabella_prezzi!$A$2:$L$91,9,FALSE)</f>
        <v>PowerEdge R940 Server</v>
      </c>
      <c r="I4" s="194" t="str">
        <f>VLOOKUP(L4,Tabella_prezzi!$A$2:$L$91,3,FALSE)</f>
        <v>server
rackable quad-processore (prestazionale)</v>
      </c>
      <c r="J4" s="194">
        <f>J3*1.02</f>
        <v>5869.6002000000008</v>
      </c>
      <c r="K4" s="194"/>
      <c r="L4" s="192" t="s">
        <v>71</v>
      </c>
      <c r="M4" s="192" t="s">
        <v>134</v>
      </c>
      <c r="N4" s="192"/>
    </row>
    <row r="5" spans="1:22" x14ac:dyDescent="0.25">
      <c r="A5" s="192" t="s">
        <v>554</v>
      </c>
      <c r="B5" s="193" t="s">
        <v>557</v>
      </c>
      <c r="C5" s="193" t="s">
        <v>558</v>
      </c>
      <c r="D5" s="194" t="str">
        <f>VLOOKUP(L5,Tabella_prezzi!$A$2:$L$91,8,FALSE)</f>
        <v>PowerEdge R940 Server-NVMe</v>
      </c>
      <c r="H5" s="194" t="str">
        <f>VLOOKUP(L5,Tabella_prezzi!$A$2:$L$91,9,FALSE)</f>
        <v>PowerEdge R940 Server</v>
      </c>
      <c r="I5" s="194" t="str">
        <f>VLOOKUP(L5,Tabella_prezzi!$A$2:$L$91,3,FALSE)</f>
        <v>server
rackable quad-processore (prestazionale)</v>
      </c>
      <c r="J5" s="194">
        <f>J3*1.02</f>
        <v>5869.6002000000008</v>
      </c>
      <c r="K5" s="194"/>
      <c r="L5" s="192" t="s">
        <v>580</v>
      </c>
      <c r="M5" s="192" t="str">
        <f>VLOOKUP(L5,Tabella_prezzi!$A$2:$L$91,6,FALSE)</f>
        <v>TS4L6-SRV-NVMe</v>
      </c>
      <c r="N5" s="192"/>
    </row>
    <row r="6" spans="1:22" x14ac:dyDescent="0.25">
      <c r="A6" s="192" t="s">
        <v>752</v>
      </c>
      <c r="B6" s="193" t="s">
        <v>557</v>
      </c>
      <c r="C6" s="193" t="s">
        <v>558</v>
      </c>
      <c r="D6" s="194" t="str">
        <f>VLOOKUP(L6,Tabella_prezzi!$A$2:$L$91,8,FALSE)</f>
        <v>PowerEdge R940 Server-NVMe</v>
      </c>
      <c r="H6" s="194" t="str">
        <f>VLOOKUP(L6,Tabella_prezzi!$A$2:$L$91,9,FALSE)</f>
        <v>PowerEdge R940 Server</v>
      </c>
      <c r="I6" s="194" t="str">
        <f>VLOOKUP(L6,Tabella_prezzi!$A$2:$L$91,3,FALSE)</f>
        <v>server
rackable quad-processore (prestazionale)</v>
      </c>
      <c r="J6" s="194">
        <f>J3*1.02</f>
        <v>5869.6002000000008</v>
      </c>
      <c r="K6" s="194"/>
      <c r="L6" s="192" t="s">
        <v>580</v>
      </c>
      <c r="M6" s="192" t="str">
        <f>VLOOKUP(L6,Tabella_prezzi!$A$2:$L$91,6,FALSE)</f>
        <v>TS4L6-SRV-NVMe</v>
      </c>
      <c r="N6" s="192"/>
    </row>
    <row r="7" spans="1:22" x14ac:dyDescent="0.25">
      <c r="A7" s="192" t="s">
        <v>757</v>
      </c>
      <c r="B7" s="192" t="s">
        <v>640</v>
      </c>
      <c r="C7" s="192" t="s">
        <v>640</v>
      </c>
      <c r="D7" s="194" t="s">
        <v>657</v>
      </c>
      <c r="G7" s="60">
        <v>1</v>
      </c>
      <c r="H7" s="194" t="s">
        <v>198</v>
      </c>
      <c r="I7" s="194" t="s">
        <v>197</v>
      </c>
      <c r="J7" s="194">
        <f>J3*1.02</f>
        <v>5869.6002000000008</v>
      </c>
      <c r="K7" s="194"/>
      <c r="L7" s="192" t="s">
        <v>580</v>
      </c>
      <c r="M7" s="192" t="str">
        <f>VLOOKUP(L7,Tabella_prezzi!$A$2:$L$91,6,FALSE)</f>
        <v>TS4L6-SRV-NVMe</v>
      </c>
      <c r="N7" s="192"/>
    </row>
    <row r="8" spans="1:22" x14ac:dyDescent="0.25">
      <c r="A8" s="192" t="s">
        <v>554</v>
      </c>
      <c r="B8" s="192" t="s">
        <v>135</v>
      </c>
      <c r="D8" s="194" t="str">
        <f>VLOOKUP(L8,Tabella_prezzi!$A$2:$L$91,8,FALSE)</f>
        <v>PowerEdge R940 Server-NVMe</v>
      </c>
      <c r="H8" s="194" t="str">
        <f>VLOOKUP(L8,Tabella_prezzi!$A$2:$L$91,9,FALSE)</f>
        <v>PowerEdge R940 Server</v>
      </c>
      <c r="I8" s="194" t="str">
        <f>VLOOKUP(L8,Tabella_prezzi!$A$2:$L$91,3,FALSE)</f>
        <v>server
rackable quad-processore (prestazionale)</v>
      </c>
      <c r="J8" s="194">
        <f>VLOOKUP(L8,Tabella_prezzi!$A$2:$L$91,4,FALSE)</f>
        <v>5869.6002000000008</v>
      </c>
      <c r="K8" s="194"/>
      <c r="L8" s="192" t="s">
        <v>71</v>
      </c>
      <c r="M8" s="192" t="str">
        <f>VLOOKUP(L8,Tabella_prezzi!$A$2:$L$91,6,FALSE)</f>
        <v>TS4L6-SRV-NVMe</v>
      </c>
      <c r="N8" s="192"/>
    </row>
    <row r="9" spans="1:22" x14ac:dyDescent="0.25">
      <c r="J9" s="195"/>
      <c r="K9" s="195"/>
    </row>
    <row r="10" spans="1:22" x14ac:dyDescent="0.25">
      <c r="A10" s="205" t="s">
        <v>137</v>
      </c>
      <c r="J10" s="195"/>
      <c r="K10" s="195"/>
    </row>
    <row r="11" spans="1:22" x14ac:dyDescent="0.25">
      <c r="A11" s="192" t="s">
        <v>6</v>
      </c>
      <c r="B11" s="193" t="s">
        <v>555</v>
      </c>
      <c r="C11" s="193" t="s">
        <v>556</v>
      </c>
      <c r="D11" s="194">
        <v>0</v>
      </c>
      <c r="F11" s="60" t="str">
        <f>""</f>
        <v/>
      </c>
      <c r="G11" s="60" t="str">
        <f>""</f>
        <v/>
      </c>
      <c r="H11" s="194" t="s">
        <v>198</v>
      </c>
      <c r="I11" s="194" t="s">
        <v>197</v>
      </c>
      <c r="J11" s="194"/>
      <c r="K11" s="194"/>
      <c r="L11" s="192"/>
      <c r="M11" s="192" t="str">
        <f>""</f>
        <v/>
      </c>
      <c r="N11" s="192"/>
    </row>
    <row r="12" spans="1:22" x14ac:dyDescent="0.25">
      <c r="A12" s="192" t="s">
        <v>133</v>
      </c>
      <c r="B12" s="193" t="s">
        <v>130</v>
      </c>
      <c r="C12" s="193" t="s">
        <v>131</v>
      </c>
      <c r="D12" s="194" t="s">
        <v>578</v>
      </c>
      <c r="F12" s="60" t="str">
        <f>""</f>
        <v/>
      </c>
      <c r="G12" s="60" t="str">
        <f>""</f>
        <v/>
      </c>
      <c r="H12" s="194" t="s">
        <v>578</v>
      </c>
      <c r="I12" s="194" t="s">
        <v>579</v>
      </c>
      <c r="J12" s="194"/>
      <c r="K12" s="194"/>
      <c r="L12" s="192"/>
      <c r="M12" s="192" t="str">
        <f>""</f>
        <v/>
      </c>
      <c r="N12" s="192"/>
    </row>
    <row r="13" spans="1:22" x14ac:dyDescent="0.25">
      <c r="A13" s="192" t="s">
        <v>554</v>
      </c>
      <c r="B13" s="193" t="s">
        <v>585</v>
      </c>
      <c r="C13" s="193" t="s">
        <v>651</v>
      </c>
      <c r="D13" s="194" t="str">
        <f>VLOOKUP(L13,Tabella_prezzi!$A$2:$L$91,8,FALSE)</f>
        <v>Kit vSAN Comprensivo di BOSS e HBA 330+ (NO RAID) In sostituzione del base.</v>
      </c>
      <c r="G13" s="60">
        <v>1</v>
      </c>
      <c r="H13" s="194" t="str">
        <f>VLOOKUP(L13,Tabella_prezzi!$A$2:$L$91,9,FALSE)</f>
        <v>Kit vSAN Comprensivo di BOSS e HBA 330+</v>
      </c>
      <c r="I13" s="194" t="str">
        <f>VLOOKUP(L13,Tabella_prezzi!$A$2:$L$91,3,FALSE)</f>
        <v>OpzVSAN</v>
      </c>
      <c r="J13" s="194"/>
      <c r="K13" s="194">
        <f>VLOOKUP(L13,Tabella_prezzi!$A$2:$L$91,4,FALSE)</f>
        <v>716.6</v>
      </c>
      <c r="L13" s="192" t="s">
        <v>576</v>
      </c>
      <c r="M13" s="192" t="str">
        <f>VLOOKUP(L13,Tabella_prezzi!$A$2:$L$91,6,FALSE)</f>
        <v>TS4L6-2CPU-vSAN</v>
      </c>
      <c r="N13" s="192"/>
      <c r="O13" s="386" t="s">
        <v>753</v>
      </c>
      <c r="P13" s="387"/>
      <c r="Q13" s="386" t="s">
        <v>754</v>
      </c>
      <c r="R13" s="387"/>
      <c r="S13" s="386" t="s">
        <v>755</v>
      </c>
      <c r="T13" s="387"/>
      <c r="U13" s="386" t="s">
        <v>756</v>
      </c>
      <c r="V13" s="387"/>
    </row>
    <row r="14" spans="1:22" x14ac:dyDescent="0.25">
      <c r="A14" s="192" t="s">
        <v>752</v>
      </c>
      <c r="B14" s="193" t="s">
        <v>557</v>
      </c>
      <c r="C14" s="193" t="s">
        <v>558</v>
      </c>
      <c r="D14" s="194" t="str">
        <f>VLOOKUP(L14,Tabella_prezzi!$A$2:$L$91,8,FALSE)</f>
        <v>Kit vSAN Comprensivo di sostituzione controller con HBA Vsan ready ed aggiunta di BOSS card 2 x M2 480GB + kit abilitazione 1TB (16x64GB) 2CPU</v>
      </c>
      <c r="G14" s="60">
        <v>1</v>
      </c>
      <c r="H14" s="194" t="str">
        <f>VLOOKUP(L14,Tabella_prezzi!$A$2:$L$91,9,FALSE)</f>
        <v>Kit vSAN Comprensivo di sostituzione controller con HBA Vsan ready ed aggiunta di BOSS card 2 x M2 480GB + kit abilitazione 1TB (16x64GB) 2CPU</v>
      </c>
      <c r="I14" s="194" t="str">
        <f>VLOOKUP(L14,Tabella_prezzi!$A$2:$L$91,3,FALSE)</f>
        <v>OpzVsan1TB</v>
      </c>
      <c r="J14" s="194"/>
      <c r="K14" s="194">
        <f>VLOOKUP(L14,Tabella_prezzi!$A$2:$L$91,4,FALSE)</f>
        <v>2721.48</v>
      </c>
      <c r="L14" s="192" t="s">
        <v>736</v>
      </c>
      <c r="M14" s="192" t="str">
        <f>VLOOKUP(L14,Tabella_prezzi!$A$2:$L$91,6,FALSE)</f>
        <v>TS4L6-vSAN-2CPU-1TB</v>
      </c>
      <c r="N14" s="192"/>
    </row>
    <row r="15" spans="1:22" x14ac:dyDescent="0.25">
      <c r="A15" s="192" t="s">
        <v>757</v>
      </c>
      <c r="B15" s="192" t="s">
        <v>758</v>
      </c>
      <c r="C15" s="192" t="s">
        <v>758</v>
      </c>
      <c r="D15" s="194" t="str">
        <f>VLOOKUP(L15,Tabella_prezzi!$A$2:$L$91,8,FALSE)</f>
        <v>Kit vSAN Comprensivo di sostituzione controller con HBA Vsan ready ed aggiunta di BOSS card 2 x M2 480GB + kit abilitazione 2TB (32x64GB) 4CPU</v>
      </c>
      <c r="G15" s="60">
        <v>1</v>
      </c>
      <c r="H15" s="194" t="str">
        <f>VLOOKUP(L15,Tabella_prezzi!$A$2:$L$91,9,FALSE)</f>
        <v>Kit vSAN Comprensivo di sostituzione controller con HBA Vsan ready ed aggiunta di BOSS card 2 x M2 480GB + kit abilitazione 2TB (32x64GB) 4CPU</v>
      </c>
      <c r="I15" s="194" t="str">
        <f>VLOOKUP(L15,Tabella_prezzi!$A$2:$L$91,3,FALSE)</f>
        <v>OpzVsan2TB</v>
      </c>
      <c r="K15" s="194">
        <f>VLOOKUP(L15,Tabella_prezzi!$A$2:$L$91,4,FALSE)</f>
        <v>4674.92</v>
      </c>
      <c r="L15" s="192" t="s">
        <v>737</v>
      </c>
      <c r="M15" s="192" t="str">
        <f>VLOOKUP(L15,Tabella_prezzi!$A$2:$L$91,6,FALSE)</f>
        <v>TS4L6-vSAN-4CPU-2TB</v>
      </c>
      <c r="N15" s="192"/>
    </row>
    <row r="16" spans="1:22" x14ac:dyDescent="0.25">
      <c r="A16" s="192" t="s">
        <v>136</v>
      </c>
      <c r="B16" s="192" t="s">
        <v>135</v>
      </c>
      <c r="C16" s="192" t="s">
        <v>135</v>
      </c>
      <c r="D16" s="194" t="str">
        <f>VLOOKUP(L16,Tabella_prezzi!$A$2:$L$91,8,FALSE)</f>
        <v>Kit abilitazione 3TB (48x64GB) 4CPU con aggiunta di BOSS card 2 x M2 480GB</v>
      </c>
      <c r="E16" s="197"/>
      <c r="F16" s="190"/>
      <c r="G16" s="192">
        <v>1</v>
      </c>
      <c r="H16" s="194" t="str">
        <f>VLOOKUP(L16,Tabella_prezzi!$A$2:$L$91,9,FALSE)</f>
        <v>Kit abilitazione 3TB (48x64GB) 4CPU con aggiunta di BOSS card 2 x M2 480GB</v>
      </c>
      <c r="I16" s="194" t="str">
        <f>VLOOKUP(L16,Tabella_prezzi!$A$2:$L$91,9,FALSE)</f>
        <v>Kit abilitazione 3TB (48x64GB) 4CPU con aggiunta di BOSS card 2 x M2 480GB</v>
      </c>
      <c r="K16" s="194">
        <f>VLOOKUP(L16,Tabella_prezzi!$A$2:$L$91,4,FALSE)</f>
        <v>6473.12</v>
      </c>
      <c r="L16" s="192" t="s">
        <v>738</v>
      </c>
      <c r="M16" s="192" t="str">
        <f>VLOOKUP(L16,Tabella_prezzi!$A$2:$L$91,6,FALSE)</f>
        <v>TS4L6-BOSS-4CPU-3TB</v>
      </c>
      <c r="N16" s="192"/>
      <c r="O16" s="192"/>
      <c r="P16" s="192"/>
    </row>
    <row r="18" spans="1:16" x14ac:dyDescent="0.25">
      <c r="A18" s="205" t="s">
        <v>138</v>
      </c>
      <c r="J18" s="195"/>
      <c r="K18" s="195"/>
    </row>
    <row r="19" spans="1:16" x14ac:dyDescent="0.25">
      <c r="A19" s="192" t="s">
        <v>52</v>
      </c>
      <c r="B19" s="192"/>
      <c r="C19" s="198"/>
      <c r="D19" s="190"/>
      <c r="E19" s="197"/>
      <c r="F19" s="190"/>
      <c r="G19" s="192">
        <v>0</v>
      </c>
      <c r="H19" s="190"/>
      <c r="I19" s="192" t="str">
        <f>""</f>
        <v/>
      </c>
      <c r="J19" s="194"/>
      <c r="K19" s="194"/>
      <c r="L19" s="192" t="str">
        <f>""</f>
        <v/>
      </c>
      <c r="M19" s="192" t="str">
        <f>""</f>
        <v/>
      </c>
      <c r="N19" s="192"/>
      <c r="O19" s="192"/>
      <c r="P19" s="192"/>
    </row>
    <row r="20" spans="1:16" x14ac:dyDescent="0.25">
      <c r="A20" s="200" t="str">
        <f>D20</f>
        <v>2 x Intel Xeon Gold 6252N, 2.3G, 24C/48T, 10.4GT/s, 35.75M Cache, Turbo, HT (150W) DDR4-2933</v>
      </c>
      <c r="B20" s="192"/>
      <c r="C20" s="198"/>
      <c r="D20" s="194" t="str">
        <f>VLOOKUP(L20,Tabella_prezzi!$A$2:$L$91,8,FALSE)</f>
        <v>2 x Intel Xeon Gold 6252N, 2.3G, 24C/48T, 10.4GT/s, 35.75M Cache, Turbo, HT (150W) DDR4-2933</v>
      </c>
      <c r="E20" s="197"/>
      <c r="F20" s="190"/>
      <c r="G20" s="192">
        <v>1</v>
      </c>
      <c r="H20" s="194" t="str">
        <f>VLOOKUP(L20,Tabella_prezzi!$A$2:$L$91,9,FALSE)</f>
        <v>2 x Intel Xeon Gold 6252N, 2.3G, 24C/48T, 10.4GT/s, 35.75M Cache, Turbo, HT (150W) DDR4-2933</v>
      </c>
      <c r="I20" s="194" t="str">
        <f>VLOOKUP(L20,Tabella_prezzi!$A$2:$L$91,3,FALSE)</f>
        <v>Kit n. 2 Processori
aggiuntivi</v>
      </c>
      <c r="J20" s="194">
        <f>VLOOKUP(L20,Tabella_prezzi!$A$2:$L$91,4,FALSE)</f>
        <v>1908.9</v>
      </c>
      <c r="K20" s="194"/>
      <c r="L20" s="192" t="s">
        <v>72</v>
      </c>
      <c r="M20" s="192" t="str">
        <f>VLOOKUP(L20,Tabella_prezzi!$A$2:$L$91,6,FALSE)</f>
        <v>TS4L6-CPU</v>
      </c>
      <c r="N20" s="192"/>
      <c r="O20" s="192"/>
      <c r="P20" s="192"/>
    </row>
    <row r="21" spans="1:16" x14ac:dyDescent="0.25">
      <c r="J21" s="195"/>
      <c r="K21" s="195"/>
    </row>
    <row r="22" spans="1:16" x14ac:dyDescent="0.25">
      <c r="A22" s="205" t="s">
        <v>141</v>
      </c>
      <c r="J22" s="195"/>
      <c r="K22" s="195"/>
    </row>
    <row r="23" spans="1:16" x14ac:dyDescent="0.25">
      <c r="J23" s="195"/>
      <c r="K23" s="195"/>
    </row>
    <row r="24" spans="1:16" x14ac:dyDescent="0.25">
      <c r="A24" s="199">
        <v>512</v>
      </c>
      <c r="B24" s="192" t="s">
        <v>139</v>
      </c>
      <c r="C24" s="198"/>
      <c r="D24" s="194" t="str">
        <f>VLOOKUP(L24,Tabella_prezzi!$A$2:$L$91,8,FALSE)</f>
        <v>32GB - 2Rx4 DDR4 RDIMM 3200MHz</v>
      </c>
      <c r="E24" s="197"/>
      <c r="F24" s="190" t="s">
        <v>140</v>
      </c>
      <c r="G24" s="192">
        <v>0</v>
      </c>
      <c r="H24" s="194" t="str">
        <f>VLOOKUP(L24,Tabella_prezzi!$A$2:$L$91,9,FALSE)</f>
        <v>32GB - 2Rx4 DDR4 RDIMM 3200MHz</v>
      </c>
      <c r="I24" s="194" t="str">
        <f>VLOOKUP(L24,Tabella_prezzi!$A$2:$L$91,3,FALSE)</f>
        <v>OpzRAM32GB</v>
      </c>
      <c r="J24" s="194">
        <f>VLOOKUP(L24,Tabella_prezzi!$A$2:$L$91,4,FALSE)*G24</f>
        <v>0</v>
      </c>
      <c r="K24" s="194"/>
      <c r="L24" s="192" t="s">
        <v>73</v>
      </c>
      <c r="M24" s="192" t="str">
        <f>VLOOKUP(L24,Tabella_prezzi!$A$2:$L$91,6,FALSE)</f>
        <v>TS4L6-RAM32</v>
      </c>
      <c r="N24" s="192"/>
      <c r="O24" s="192"/>
      <c r="P24" s="192">
        <v>0</v>
      </c>
    </row>
    <row r="25" spans="1:16" x14ac:dyDescent="0.25">
      <c r="A25" s="199">
        <f>(32*G25)+$A$24</f>
        <v>576</v>
      </c>
      <c r="B25" s="192" t="s">
        <v>139</v>
      </c>
      <c r="C25" s="198"/>
      <c r="D25" s="194" t="str">
        <f>VLOOKUP(L25,Tabella_prezzi!$A$2:$L$91,8,FALSE)</f>
        <v>32GB - 2Rx4 DDR4 RDIMM 3200MHz</v>
      </c>
      <c r="E25" s="197"/>
      <c r="F25" s="190" t="s">
        <v>140</v>
      </c>
      <c r="G25" s="192">
        <v>2</v>
      </c>
      <c r="H25" s="194" t="str">
        <f>VLOOKUP(L25,Tabella_prezzi!$A$2:$L$91,9,FALSE)</f>
        <v>32GB - 2Rx4 DDR4 RDIMM 3200MHz</v>
      </c>
      <c r="I25" s="194" t="str">
        <f>VLOOKUP(L25,Tabella_prezzi!$A$2:$L$91,3,FALSE)</f>
        <v>OpzRAM32GB</v>
      </c>
      <c r="J25" s="194">
        <f>VLOOKUP(L25,Tabella_prezzi!$A$2:$L$91,4,FALSE)*G25</f>
        <v>527.28</v>
      </c>
      <c r="K25" s="194"/>
      <c r="L25" s="192" t="s">
        <v>73</v>
      </c>
      <c r="M25" s="192" t="str">
        <f>VLOOKUP(L25,Tabella_prezzi!$A$2:$L$91,6,FALSE)</f>
        <v>TS4L6-RAM32</v>
      </c>
      <c r="N25" s="192"/>
      <c r="O25" s="192"/>
      <c r="P25" s="192">
        <v>0</v>
      </c>
    </row>
    <row r="26" spans="1:16" x14ac:dyDescent="0.25">
      <c r="A26" s="199">
        <f>(32*G26)+$A$24</f>
        <v>640</v>
      </c>
      <c r="B26" s="192" t="s">
        <v>139</v>
      </c>
      <c r="C26" s="198"/>
      <c r="D26" s="194" t="str">
        <f>VLOOKUP(L26,Tabella_prezzi!$A$2:$L$91,8,FALSE)</f>
        <v>32GB - 2Rx4 DDR4 RDIMM 3200MHz</v>
      </c>
      <c r="E26" s="197"/>
      <c r="F26" s="190" t="s">
        <v>140</v>
      </c>
      <c r="G26" s="192">
        <v>4</v>
      </c>
      <c r="H26" s="194" t="str">
        <f>VLOOKUP(L26,Tabella_prezzi!$A$2:$L$91,9,FALSE)</f>
        <v>32GB - 2Rx4 DDR4 RDIMM 3200MHz</v>
      </c>
      <c r="I26" s="194" t="str">
        <f>VLOOKUP(L26,Tabella_prezzi!$A$2:$L$91,3,FALSE)</f>
        <v>OpzRAM32GB</v>
      </c>
      <c r="J26" s="194">
        <f>VLOOKUP(L26,Tabella_prezzi!$A$2:$L$91,4,FALSE)*G26</f>
        <v>1054.56</v>
      </c>
      <c r="K26" s="194"/>
      <c r="L26" s="192" t="s">
        <v>73</v>
      </c>
      <c r="M26" s="192" t="str">
        <f>VLOOKUP(L26,Tabella_prezzi!$A$2:$L$91,6,FALSE)</f>
        <v>TS4L6-RAM32</v>
      </c>
      <c r="N26" s="192"/>
      <c r="O26" s="192"/>
      <c r="P26" s="192">
        <v>0</v>
      </c>
    </row>
    <row r="27" spans="1:16" x14ac:dyDescent="0.25">
      <c r="A27" s="199">
        <f t="shared" ref="A27:A37" si="0">(32*G27)+$A$24</f>
        <v>704</v>
      </c>
      <c r="B27" s="192" t="s">
        <v>139</v>
      </c>
      <c r="C27" s="198"/>
      <c r="D27" s="194" t="str">
        <f>VLOOKUP(L27,Tabella_prezzi!$A$2:$L$91,8,FALSE)</f>
        <v>32GB - 2Rx4 DDR4 RDIMM 3200MHz</v>
      </c>
      <c r="E27" s="197"/>
      <c r="F27" s="190" t="s">
        <v>140</v>
      </c>
      <c r="G27" s="192">
        <v>6</v>
      </c>
      <c r="H27" s="194" t="str">
        <f>VLOOKUP(L27,Tabella_prezzi!$A$2:$L$91,9,FALSE)</f>
        <v>32GB - 2Rx4 DDR4 RDIMM 3200MHz</v>
      </c>
      <c r="I27" s="194" t="str">
        <f>VLOOKUP(L27,Tabella_prezzi!$A$2:$L$91,3,FALSE)</f>
        <v>OpzRAM32GB</v>
      </c>
      <c r="J27" s="194">
        <f>VLOOKUP(L27,Tabella_prezzi!$A$2:$L$91,4,FALSE)*G27</f>
        <v>1581.84</v>
      </c>
      <c r="K27" s="194"/>
      <c r="L27" s="192" t="s">
        <v>73</v>
      </c>
      <c r="M27" s="192" t="str">
        <f>VLOOKUP(L27,Tabella_prezzi!$A$2:$L$91,6,FALSE)</f>
        <v>TS4L6-RAM32</v>
      </c>
      <c r="N27" s="192"/>
      <c r="O27" s="192"/>
      <c r="P27" s="192">
        <v>0</v>
      </c>
    </row>
    <row r="28" spans="1:16" x14ac:dyDescent="0.25">
      <c r="A28" s="199">
        <f t="shared" si="0"/>
        <v>768</v>
      </c>
      <c r="B28" s="192" t="s">
        <v>139</v>
      </c>
      <c r="C28" s="198"/>
      <c r="D28" s="194" t="str">
        <f>VLOOKUP(L28,Tabella_prezzi!$A$2:$L$91,8,FALSE)</f>
        <v>32GB - 2Rx4 DDR4 RDIMM 3200MHz</v>
      </c>
      <c r="E28" s="197"/>
      <c r="F28" s="190" t="s">
        <v>140</v>
      </c>
      <c r="G28" s="192">
        <v>8</v>
      </c>
      <c r="H28" s="194" t="str">
        <f>VLOOKUP(L28,Tabella_prezzi!$A$2:$L$91,9,FALSE)</f>
        <v>32GB - 2Rx4 DDR4 RDIMM 3200MHz</v>
      </c>
      <c r="I28" s="194" t="str">
        <f>VLOOKUP(L28,Tabella_prezzi!$A$2:$L$91,3,FALSE)</f>
        <v>OpzRAM32GB</v>
      </c>
      <c r="J28" s="194">
        <f>VLOOKUP(L28,Tabella_prezzi!$A$2:$L$91,4,FALSE)*G28</f>
        <v>2109.12</v>
      </c>
      <c r="K28" s="194"/>
      <c r="L28" s="192" t="s">
        <v>73</v>
      </c>
      <c r="M28" s="192" t="str">
        <f>VLOOKUP(L28,Tabella_prezzi!$A$2:$L$91,6,FALSE)</f>
        <v>TS4L6-RAM32</v>
      </c>
      <c r="N28" s="192"/>
      <c r="O28" s="192"/>
      <c r="P28" s="192">
        <v>0</v>
      </c>
    </row>
    <row r="29" spans="1:16" x14ac:dyDescent="0.25">
      <c r="A29" s="199">
        <f t="shared" si="0"/>
        <v>832</v>
      </c>
      <c r="B29" s="192" t="s">
        <v>139</v>
      </c>
      <c r="C29" s="198"/>
      <c r="D29" s="194" t="str">
        <f>VLOOKUP(L29,Tabella_prezzi!$A$2:$L$91,8,FALSE)</f>
        <v>32GB - 2Rx4 DDR4 RDIMM 3200MHz</v>
      </c>
      <c r="E29" s="197"/>
      <c r="F29" s="190" t="s">
        <v>140</v>
      </c>
      <c r="G29" s="192">
        <v>10</v>
      </c>
      <c r="H29" s="194" t="str">
        <f>VLOOKUP(L29,Tabella_prezzi!$A$2:$L$91,9,FALSE)</f>
        <v>32GB - 2Rx4 DDR4 RDIMM 3200MHz</v>
      </c>
      <c r="I29" s="194" t="str">
        <f>VLOOKUP(L29,Tabella_prezzi!$A$2:$L$91,3,FALSE)</f>
        <v>OpzRAM32GB</v>
      </c>
      <c r="J29" s="194">
        <f>VLOOKUP(L29,Tabella_prezzi!$A$2:$L$91,4,FALSE)*G29</f>
        <v>2636.3999999999996</v>
      </c>
      <c r="K29" s="194"/>
      <c r="L29" s="192" t="s">
        <v>73</v>
      </c>
      <c r="M29" s="192" t="str">
        <f>VLOOKUP(L29,Tabella_prezzi!$A$2:$L$91,6,FALSE)</f>
        <v>TS4L6-RAM32</v>
      </c>
      <c r="N29" s="192"/>
      <c r="O29" s="192"/>
      <c r="P29" s="192">
        <v>0</v>
      </c>
    </row>
    <row r="30" spans="1:16" x14ac:dyDescent="0.25">
      <c r="A30" s="199">
        <f t="shared" si="0"/>
        <v>896</v>
      </c>
      <c r="B30" s="192" t="s">
        <v>139</v>
      </c>
      <c r="C30" s="198"/>
      <c r="D30" s="194" t="str">
        <f>VLOOKUP(L30,Tabella_prezzi!$A$2:$L$91,8,FALSE)</f>
        <v>32GB - 2Rx4 DDR4 RDIMM 3200MHz</v>
      </c>
      <c r="E30" s="197"/>
      <c r="F30" s="190" t="s">
        <v>140</v>
      </c>
      <c r="G30" s="192">
        <v>12</v>
      </c>
      <c r="H30" s="194" t="str">
        <f>VLOOKUP(L30,Tabella_prezzi!$A$2:$L$91,9,FALSE)</f>
        <v>32GB - 2Rx4 DDR4 RDIMM 3200MHz</v>
      </c>
      <c r="I30" s="194" t="str">
        <f>VLOOKUP(L30,Tabella_prezzi!$A$2:$L$91,3,FALSE)</f>
        <v>OpzRAM32GB</v>
      </c>
      <c r="J30" s="194">
        <f>VLOOKUP(L30,Tabella_prezzi!$A$2:$L$91,4,FALSE)*G30</f>
        <v>3163.68</v>
      </c>
      <c r="K30" s="194"/>
      <c r="L30" s="192" t="s">
        <v>73</v>
      </c>
      <c r="M30" s="192" t="str">
        <f>VLOOKUP(L30,Tabella_prezzi!$A$2:$L$91,6,FALSE)</f>
        <v>TS4L6-RAM32</v>
      </c>
      <c r="N30" s="192"/>
      <c r="O30" s="192"/>
      <c r="P30" s="192">
        <v>0</v>
      </c>
    </row>
    <row r="31" spans="1:16" x14ac:dyDescent="0.25">
      <c r="A31" s="199">
        <f t="shared" si="0"/>
        <v>960</v>
      </c>
      <c r="B31" s="192" t="s">
        <v>139</v>
      </c>
      <c r="C31" s="198"/>
      <c r="D31" s="194" t="str">
        <f>VLOOKUP(L31,Tabella_prezzi!$A$2:$L$91,8,FALSE)</f>
        <v>32GB - 2Rx4 DDR4 RDIMM 3200MHz</v>
      </c>
      <c r="E31" s="197"/>
      <c r="F31" s="190" t="s">
        <v>140</v>
      </c>
      <c r="G31" s="192">
        <v>14</v>
      </c>
      <c r="H31" s="194" t="str">
        <f>VLOOKUP(L31,Tabella_prezzi!$A$2:$L$91,9,FALSE)</f>
        <v>32GB - 2Rx4 DDR4 RDIMM 3200MHz</v>
      </c>
      <c r="I31" s="194" t="str">
        <f>VLOOKUP(L31,Tabella_prezzi!$A$2:$L$91,3,FALSE)</f>
        <v>OpzRAM32GB</v>
      </c>
      <c r="J31" s="194">
        <f>VLOOKUP(L31,Tabella_prezzi!$A$2:$L$91,4,FALSE)*G31</f>
        <v>3690.96</v>
      </c>
      <c r="K31" s="194"/>
      <c r="L31" s="192" t="s">
        <v>73</v>
      </c>
      <c r="M31" s="192" t="str">
        <f>VLOOKUP(L31,Tabella_prezzi!$A$2:$L$91,6,FALSE)</f>
        <v>TS4L6-RAM32</v>
      </c>
      <c r="N31" s="192"/>
      <c r="O31" s="192"/>
      <c r="P31" s="192">
        <v>0</v>
      </c>
    </row>
    <row r="32" spans="1:16" x14ac:dyDescent="0.25">
      <c r="A32" s="199">
        <f t="shared" si="0"/>
        <v>1024</v>
      </c>
      <c r="B32" s="192" t="s">
        <v>139</v>
      </c>
      <c r="C32" s="198"/>
      <c r="D32" s="194" t="str">
        <f>VLOOKUP(L32,Tabella_prezzi!$A$2:$L$91,8,FALSE)</f>
        <v>32GB - 2Rx4 DDR4 RDIMM 3200MHz</v>
      </c>
      <c r="E32" s="197"/>
      <c r="F32" s="190" t="s">
        <v>140</v>
      </c>
      <c r="G32" s="192">
        <v>16</v>
      </c>
      <c r="H32" s="194" t="str">
        <f>VLOOKUP(L32,Tabella_prezzi!$A$2:$L$91,9,FALSE)</f>
        <v>32GB - 2Rx4 DDR4 RDIMM 3200MHz</v>
      </c>
      <c r="I32" s="194" t="str">
        <f>VLOOKUP(L32,Tabella_prezzi!$A$2:$L$91,3,FALSE)</f>
        <v>OpzRAM32GB</v>
      </c>
      <c r="J32" s="194">
        <f>VLOOKUP(L32,Tabella_prezzi!$A$2:$L$91,4,FALSE)*G32</f>
        <v>4218.24</v>
      </c>
      <c r="K32" s="194"/>
      <c r="L32" s="192" t="s">
        <v>73</v>
      </c>
      <c r="M32" s="192" t="str">
        <f>VLOOKUP(L32,Tabella_prezzi!$A$2:$L$91,6,FALSE)</f>
        <v>TS4L6-RAM32</v>
      </c>
      <c r="N32" s="192"/>
      <c r="O32" s="192"/>
      <c r="P32" s="192">
        <v>0</v>
      </c>
    </row>
    <row r="33" spans="1:16" x14ac:dyDescent="0.25">
      <c r="A33" s="199">
        <f t="shared" si="0"/>
        <v>1088</v>
      </c>
      <c r="B33" s="192" t="s">
        <v>139</v>
      </c>
      <c r="C33" s="198"/>
      <c r="D33" s="194" t="str">
        <f>VLOOKUP(L33,Tabella_prezzi!$A$2:$L$91,8,FALSE)</f>
        <v>32GB - 2Rx4 DDR4 RDIMM 3200MHz</v>
      </c>
      <c r="E33" s="197"/>
      <c r="F33" s="190" t="s">
        <v>140</v>
      </c>
      <c r="G33" s="192">
        <v>18</v>
      </c>
      <c r="H33" s="194" t="str">
        <f>VLOOKUP(L70,Tabella_prezzi!$A$2:$L$91,9,FALSE)</f>
        <v>64GB - 2RX4 DDR4 RDIMM 3200MHz</v>
      </c>
      <c r="I33" s="194" t="str">
        <f>VLOOKUP(L70,Tabella_prezzi!$A$2:$L$91,3,FALSE)</f>
        <v>OpzRAM64GB</v>
      </c>
      <c r="J33" s="194">
        <f>VLOOKUP(L70,Tabella_prezzi!$A$2:$L$91,4,FALSE)*G33</f>
        <v>6108.4800000000005</v>
      </c>
      <c r="K33" s="194"/>
      <c r="L33" s="192" t="s">
        <v>73</v>
      </c>
      <c r="M33" s="192" t="str">
        <f>VLOOKUP(L70,Tabella_prezzi!$A$2:$L$91,6,FALSE)</f>
        <v>TS4L6-RAM64</v>
      </c>
      <c r="N33" s="192"/>
      <c r="O33" s="192"/>
      <c r="P33" s="192">
        <v>0</v>
      </c>
    </row>
    <row r="34" spans="1:16" x14ac:dyDescent="0.25">
      <c r="A34" s="199">
        <f t="shared" si="0"/>
        <v>1152</v>
      </c>
      <c r="B34" s="192" t="s">
        <v>139</v>
      </c>
      <c r="C34" s="198"/>
      <c r="D34" s="194" t="str">
        <f>VLOOKUP(L34,Tabella_prezzi!$A$2:$L$91,8,FALSE)</f>
        <v>32GB - 2Rx4 DDR4 RDIMM 3200MHz</v>
      </c>
      <c r="E34" s="197"/>
      <c r="F34" s="190" t="s">
        <v>140</v>
      </c>
      <c r="G34" s="192">
        <v>20</v>
      </c>
      <c r="H34" s="194" t="str">
        <f>VLOOKUP(L71,Tabella_prezzi!$A$2:$L$91,9,FALSE)</f>
        <v>64GB - 2RX4 DDR4 RDIMM 3200MHz</v>
      </c>
      <c r="I34" s="194" t="str">
        <f>VLOOKUP(L71,Tabella_prezzi!$A$2:$L$91,3,FALSE)</f>
        <v>OpzRAM64GB</v>
      </c>
      <c r="J34" s="194">
        <f>VLOOKUP(L71,Tabella_prezzi!$A$2:$L$91,4,FALSE)*G34</f>
        <v>6787.2000000000007</v>
      </c>
      <c r="K34" s="194"/>
      <c r="L34" s="192" t="s">
        <v>73</v>
      </c>
      <c r="M34" s="192" t="str">
        <f>VLOOKUP(L71,Tabella_prezzi!$A$2:$L$91,6,FALSE)</f>
        <v>TS4L6-RAM64</v>
      </c>
      <c r="N34" s="192"/>
      <c r="O34" s="192"/>
      <c r="P34" s="192">
        <v>0</v>
      </c>
    </row>
    <row r="35" spans="1:16" x14ac:dyDescent="0.25">
      <c r="A35" s="199">
        <f t="shared" si="0"/>
        <v>1216</v>
      </c>
      <c r="B35" s="192" t="s">
        <v>139</v>
      </c>
      <c r="C35" s="198"/>
      <c r="D35" s="194" t="str">
        <f>VLOOKUP(L35,Tabella_prezzi!$A$2:$L$91,8,FALSE)</f>
        <v>32GB - 2Rx4 DDR4 RDIMM 3200MHz</v>
      </c>
      <c r="E35" s="197"/>
      <c r="F35" s="190" t="s">
        <v>140</v>
      </c>
      <c r="G35" s="192">
        <v>22</v>
      </c>
      <c r="H35" s="194" t="str">
        <f>VLOOKUP(L72,Tabella_prezzi!$A$2:$L$91,9,FALSE)</f>
        <v>64GB - 2RX4 DDR4 RDIMM 3200MHz</v>
      </c>
      <c r="I35" s="194" t="str">
        <f>VLOOKUP(L72,Tabella_prezzi!$A$2:$L$91,3,FALSE)</f>
        <v>OpzRAM64GB</v>
      </c>
      <c r="J35" s="194">
        <f>VLOOKUP(L72,Tabella_prezzi!$A$2:$L$91,4,FALSE)*G35</f>
        <v>7465.92</v>
      </c>
      <c r="K35" s="194"/>
      <c r="L35" s="192" t="s">
        <v>73</v>
      </c>
      <c r="M35" s="192" t="str">
        <f>VLOOKUP(L72,Tabella_prezzi!$A$2:$L$91,6,FALSE)</f>
        <v>TS4L6-RAM64</v>
      </c>
      <c r="N35" s="192"/>
      <c r="O35" s="192"/>
      <c r="P35" s="192">
        <v>0</v>
      </c>
    </row>
    <row r="36" spans="1:16" x14ac:dyDescent="0.25">
      <c r="A36" s="199">
        <f t="shared" si="0"/>
        <v>1280</v>
      </c>
      <c r="B36" s="192" t="s">
        <v>139</v>
      </c>
      <c r="C36" s="198"/>
      <c r="D36" s="194" t="str">
        <f>VLOOKUP(L36,Tabella_prezzi!$A$2:$L$91,8,FALSE)</f>
        <v>32GB - 2Rx4 DDR4 RDIMM 3200MHz</v>
      </c>
      <c r="E36" s="197"/>
      <c r="F36" s="190" t="s">
        <v>140</v>
      </c>
      <c r="G36" s="192">
        <v>24</v>
      </c>
      <c r="H36" s="194" t="e">
        <f>VLOOKUP(#REF!,Tabella_prezzi!$A$2:$L$91,9,FALSE)</f>
        <v>#REF!</v>
      </c>
      <c r="I36" s="194" t="e">
        <f>VLOOKUP(#REF!,Tabella_prezzi!$A$2:$L$91,3,FALSE)</f>
        <v>#REF!</v>
      </c>
      <c r="J36" s="194" t="e">
        <f>VLOOKUP(#REF!,Tabella_prezzi!$A$2:$L$91,4,FALSE)*G36</f>
        <v>#REF!</v>
      </c>
      <c r="K36" s="194"/>
      <c r="L36" s="192" t="s">
        <v>73</v>
      </c>
      <c r="M36" s="192" t="e">
        <f>VLOOKUP(#REF!,Tabella_prezzi!$A$2:$L$91,6,FALSE)</f>
        <v>#REF!</v>
      </c>
      <c r="N36" s="192"/>
      <c r="O36" s="192"/>
      <c r="P36" s="192">
        <v>0</v>
      </c>
    </row>
    <row r="37" spans="1:16" x14ac:dyDescent="0.25">
      <c r="A37" s="199">
        <f t="shared" si="0"/>
        <v>1344</v>
      </c>
      <c r="B37" s="192" t="s">
        <v>139</v>
      </c>
      <c r="C37" s="198"/>
      <c r="D37" s="194" t="str">
        <f>VLOOKUP(L37,Tabella_prezzi!$A$2:$L$91,8,FALSE)</f>
        <v>32GB - 2Rx4 DDR4 RDIMM 3200MHz</v>
      </c>
      <c r="E37" s="197"/>
      <c r="F37" s="190" t="s">
        <v>140</v>
      </c>
      <c r="G37" s="192">
        <v>26</v>
      </c>
      <c r="H37" s="194" t="str">
        <f>VLOOKUP(L73,Tabella_prezzi!$A$2:$L$91,9,FALSE)</f>
        <v>64GB - 2RX4 DDR4 RDIMM 3200MHz</v>
      </c>
      <c r="I37" s="194" t="str">
        <f>VLOOKUP(L73,Tabella_prezzi!$A$2:$L$91,3,FALSE)</f>
        <v>OpzRAM64GB</v>
      </c>
      <c r="J37" s="194">
        <f>VLOOKUP(L73,Tabella_prezzi!$A$2:$L$91,4,FALSE)*G37</f>
        <v>8823.36</v>
      </c>
      <c r="K37" s="194"/>
      <c r="L37" s="192" t="s">
        <v>73</v>
      </c>
      <c r="M37" s="192" t="str">
        <f>VLOOKUP(L73,Tabella_prezzi!$A$2:$L$91,6,FALSE)</f>
        <v>TS4L6-RAM64</v>
      </c>
      <c r="N37" s="192"/>
      <c r="O37" s="192"/>
      <c r="P37" s="192">
        <v>0</v>
      </c>
    </row>
    <row r="38" spans="1:16" x14ac:dyDescent="0.25">
      <c r="A38" s="192" t="str">
        <f>""</f>
        <v/>
      </c>
      <c r="B38" s="192">
        <v>0</v>
      </c>
      <c r="C38" s="192">
        <v>0</v>
      </c>
      <c r="D38" s="192">
        <v>0</v>
      </c>
      <c r="E38" s="192">
        <v>0</v>
      </c>
      <c r="F38" s="192">
        <v>0</v>
      </c>
      <c r="G38" s="192">
        <v>0</v>
      </c>
      <c r="H38" s="192">
        <v>0</v>
      </c>
      <c r="I38" s="192">
        <v>0</v>
      </c>
      <c r="J38" s="192">
        <v>0</v>
      </c>
      <c r="K38" s="192">
        <v>0</v>
      </c>
      <c r="L38" s="192">
        <v>0</v>
      </c>
      <c r="M38" s="192">
        <v>0</v>
      </c>
      <c r="N38" s="192">
        <v>0</v>
      </c>
      <c r="O38" s="192" t="str">
        <f>""</f>
        <v/>
      </c>
      <c r="P38" s="192" t="str">
        <f>""</f>
        <v/>
      </c>
    </row>
    <row r="39" spans="1:16" x14ac:dyDescent="0.25">
      <c r="A39" s="205" t="s">
        <v>581</v>
      </c>
      <c r="J39" s="195"/>
      <c r="K39" s="195"/>
      <c r="P39" s="60">
        <v>0</v>
      </c>
    </row>
    <row r="40" spans="1:16" x14ac:dyDescent="0.25">
      <c r="A40" s="199">
        <v>512</v>
      </c>
      <c r="B40" s="192" t="s">
        <v>139</v>
      </c>
      <c r="C40" s="198"/>
      <c r="D40" s="194" t="str">
        <f>VLOOKUP(L40,Tabella_prezzi!$A$2:$L$91,8,FALSE)</f>
        <v>32GB - 2Rx4 DDR4 RDIMM 3200MHz</v>
      </c>
      <c r="E40" s="197"/>
      <c r="F40" s="190" t="s">
        <v>140</v>
      </c>
      <c r="G40" s="192">
        <v>0</v>
      </c>
      <c r="H40" s="194" t="str">
        <f>VLOOKUP(L40,Tabella_prezzi!$A$2:$L$91,9,FALSE)</f>
        <v>32GB - 2Rx4 DDR4 RDIMM 3200MHz</v>
      </c>
      <c r="I40" s="194" t="str">
        <f>VLOOKUP(L40,Tabella_prezzi!$A$2:$L$91,3,FALSE)</f>
        <v>OpzRAM32GB</v>
      </c>
      <c r="J40" s="194">
        <f>VLOOKUP(L40,Tabella_prezzi!$A$2:$L$91,4,FALSE)*G40</f>
        <v>0</v>
      </c>
      <c r="K40" s="194"/>
      <c r="L40" s="192" t="s">
        <v>73</v>
      </c>
      <c r="M40" s="192" t="str">
        <f>VLOOKUP(L40,Tabella_prezzi!$A$2:$L$91,6,FALSE)</f>
        <v>TS4L6-RAM32</v>
      </c>
      <c r="N40" s="192"/>
      <c r="O40" s="192"/>
      <c r="P40" s="192">
        <v>0</v>
      </c>
    </row>
    <row r="41" spans="1:16" x14ac:dyDescent="0.25">
      <c r="A41" s="199">
        <f>(32*G41)+$A$24</f>
        <v>768</v>
      </c>
      <c r="B41" s="192" t="s">
        <v>139</v>
      </c>
      <c r="C41" s="198"/>
      <c r="D41" s="194" t="str">
        <f>VLOOKUP(L41,Tabella_prezzi!$A$2:$L$91,8,FALSE)</f>
        <v>32GB - 2Rx4 DDR4 RDIMM 3200MHz</v>
      </c>
      <c r="E41" s="197"/>
      <c r="F41" s="190" t="s">
        <v>140</v>
      </c>
      <c r="G41" s="192">
        <v>8</v>
      </c>
      <c r="H41" s="194" t="str">
        <f>VLOOKUP(L41,Tabella_prezzi!$A$2:$L$91,9,FALSE)</f>
        <v>32GB - 2Rx4 DDR4 RDIMM 3200MHz</v>
      </c>
      <c r="I41" s="194" t="str">
        <f>VLOOKUP(L41,Tabella_prezzi!$A$2:$L$91,3,FALSE)</f>
        <v>OpzRAM32GB</v>
      </c>
      <c r="J41" s="194">
        <f>VLOOKUP(L41,Tabella_prezzi!$A$2:$L$91,4,FALSE)*G41</f>
        <v>2109.12</v>
      </c>
      <c r="K41" s="194"/>
      <c r="L41" s="192" t="s">
        <v>73</v>
      </c>
      <c r="M41" s="192" t="str">
        <f>VLOOKUP(L41,Tabella_prezzi!$A$2:$L$91,6,FALSE)</f>
        <v>TS4L6-RAM32</v>
      </c>
      <c r="N41" s="192"/>
      <c r="O41" s="192"/>
      <c r="P41" s="192"/>
    </row>
    <row r="42" spans="1:16" x14ac:dyDescent="0.25">
      <c r="A42" s="205" t="s">
        <v>583</v>
      </c>
      <c r="J42" s="195"/>
      <c r="K42" s="195"/>
    </row>
    <row r="43" spans="1:16" x14ac:dyDescent="0.25">
      <c r="A43" s="199">
        <f>(32*G43)+$A$24</f>
        <v>1024</v>
      </c>
      <c r="B43" s="192" t="s">
        <v>139</v>
      </c>
      <c r="C43" s="198"/>
      <c r="D43" s="194" t="str">
        <f>VLOOKUP(L43,Tabella_prezzi!$A$2:$L$91,8,FALSE)</f>
        <v>32GB - 2Rx4 DDR4 RDIMM 3200MHz</v>
      </c>
      <c r="E43" s="197"/>
      <c r="F43" s="190" t="s">
        <v>140</v>
      </c>
      <c r="G43" s="192">
        <v>16</v>
      </c>
      <c r="H43" s="194" t="str">
        <f>VLOOKUP(L43,Tabella_prezzi!$A$2:$L$91,9,FALSE)</f>
        <v>32GB - 2Rx4 DDR4 RDIMM 3200MHz</v>
      </c>
      <c r="I43" s="194" t="str">
        <f>VLOOKUP(L43,Tabella_prezzi!$A$2:$L$91,3,FALSE)</f>
        <v>OpzRAM32GB</v>
      </c>
      <c r="J43" s="194">
        <f>VLOOKUP(L43,Tabella_prezzi!$A$2:$L$91,4,FALSE)*G43</f>
        <v>4218.24</v>
      </c>
      <c r="K43" s="194"/>
      <c r="L43" s="192" t="s">
        <v>73</v>
      </c>
      <c r="M43" s="192" t="str">
        <f>VLOOKUP(L43,Tabella_prezzi!$A$2:$L$91,6,FALSE)</f>
        <v>TS4L6-RAM32</v>
      </c>
      <c r="N43" s="192"/>
      <c r="O43" s="192"/>
      <c r="P43" s="192"/>
    </row>
    <row r="44" spans="1:16" x14ac:dyDescent="0.25">
      <c r="A44" s="199">
        <f>(32*G44)+$A$24</f>
        <v>1536</v>
      </c>
      <c r="B44" s="192" t="s">
        <v>139</v>
      </c>
      <c r="C44" s="198"/>
      <c r="D44" s="194" t="str">
        <f>VLOOKUP(L44,Tabella_prezzi!$A$2:$L$91,8,FALSE)</f>
        <v>32GB - 2Rx4 DDR4 RDIMM 3200MHz</v>
      </c>
      <c r="E44" s="197"/>
      <c r="F44" s="190" t="s">
        <v>140</v>
      </c>
      <c r="G44" s="192">
        <v>32</v>
      </c>
      <c r="H44" s="194" t="str">
        <f>VLOOKUP(L44,Tabella_prezzi!$A$2:$L$91,9,FALSE)</f>
        <v>32GB - 2Rx4 DDR4 RDIMM 3200MHz</v>
      </c>
      <c r="I44" s="194" t="str">
        <f>VLOOKUP(L44,Tabella_prezzi!$A$2:$L$91,3,FALSE)</f>
        <v>OpzRAM32GB</v>
      </c>
      <c r="J44" s="194">
        <f>VLOOKUP(L44,Tabella_prezzi!$A$2:$L$91,4,FALSE)*G44</f>
        <v>8436.48</v>
      </c>
      <c r="K44" s="194"/>
      <c r="L44" s="192" t="s">
        <v>73</v>
      </c>
      <c r="M44" s="192" t="str">
        <f>VLOOKUP(L44,Tabella_prezzi!$A$2:$L$91,6,FALSE)</f>
        <v>TS4L6-RAM32</v>
      </c>
      <c r="N44" s="192"/>
      <c r="O44" s="192"/>
      <c r="P44" s="192"/>
    </row>
    <row r="45" spans="1:16" x14ac:dyDescent="0.25">
      <c r="A45" s="205" t="s">
        <v>750</v>
      </c>
      <c r="J45" s="195"/>
      <c r="K45" s="195"/>
    </row>
    <row r="46" spans="1:16" x14ac:dyDescent="0.25">
      <c r="A46" s="199" t="str">
        <f>""</f>
        <v/>
      </c>
      <c r="B46" s="199" t="str">
        <f>""</f>
        <v/>
      </c>
      <c r="C46" s="199" t="str">
        <f>""</f>
        <v/>
      </c>
      <c r="D46" s="199" t="str">
        <f>""</f>
        <v/>
      </c>
      <c r="E46" s="199" t="str">
        <f>""</f>
        <v/>
      </c>
      <c r="F46" s="199" t="str">
        <f>""</f>
        <v/>
      </c>
      <c r="G46" s="199" t="str">
        <f>""</f>
        <v/>
      </c>
      <c r="H46" s="199" t="str">
        <f>""</f>
        <v/>
      </c>
      <c r="I46" s="199" t="str">
        <f>""</f>
        <v/>
      </c>
      <c r="J46" s="199" t="str">
        <f>""</f>
        <v/>
      </c>
      <c r="K46" s="199" t="str">
        <f>""</f>
        <v/>
      </c>
      <c r="L46" s="199" t="str">
        <f>""</f>
        <v/>
      </c>
      <c r="M46" s="199" t="str">
        <f>""</f>
        <v/>
      </c>
      <c r="N46" s="192"/>
      <c r="O46" s="192"/>
      <c r="P46" s="192"/>
    </row>
    <row r="47" spans="1:16" x14ac:dyDescent="0.25">
      <c r="A47" s="199">
        <f>(64*G47)</f>
        <v>1024</v>
      </c>
      <c r="B47" s="192" t="s">
        <v>139</v>
      </c>
      <c r="C47" s="198"/>
      <c r="D47" s="194" t="str">
        <f>VLOOKUP(L47,Tabella_prezzi!$A$2:$L$91,8,FALSE)</f>
        <v>64GB - 2RX4 DDR4 RDIMM 3200MHz</v>
      </c>
      <c r="E47" s="197"/>
      <c r="F47" s="190" t="s">
        <v>140</v>
      </c>
      <c r="G47" s="192">
        <v>16</v>
      </c>
      <c r="H47" s="194" t="str">
        <f>VLOOKUP(L47,Tabella_prezzi!$A$2:$L$91,9,FALSE)</f>
        <v>64GB - 2RX4 DDR4 RDIMM 3200MHz</v>
      </c>
      <c r="I47" s="194" t="str">
        <f>VLOOKUP(L47,Tabella_prezzi!$A$2:$L$91,3,FALSE)</f>
        <v>OpzRAM64GB</v>
      </c>
      <c r="J47" s="194">
        <f>VLOOKUP(L47,Tabella_prezzi!$A$2:$L$91,4,FALSE)*G47</f>
        <v>5429.76</v>
      </c>
      <c r="K47" s="194"/>
      <c r="L47" s="192" t="s">
        <v>74</v>
      </c>
      <c r="M47" s="192" t="str">
        <f>VLOOKUP(L47,Tabella_prezzi!$A$2:$L$91,6,FALSE)</f>
        <v>TS4L6-RAM64</v>
      </c>
      <c r="N47" s="192"/>
      <c r="O47" s="192"/>
      <c r="P47" s="192"/>
    </row>
    <row r="48" spans="1:16" x14ac:dyDescent="0.25">
      <c r="A48" s="199">
        <f>(64*G48)</f>
        <v>1536</v>
      </c>
      <c r="B48" s="192" t="s">
        <v>139</v>
      </c>
      <c r="C48" s="198"/>
      <c r="D48" s="194" t="str">
        <f>VLOOKUP(L48,Tabella_prezzi!$A$2:$L$91,8,FALSE)</f>
        <v>64GB - 2RX4 DDR4 RDIMM 3200MHz</v>
      </c>
      <c r="E48" s="197"/>
      <c r="F48" s="190" t="s">
        <v>140</v>
      </c>
      <c r="G48" s="192">
        <v>24</v>
      </c>
      <c r="H48" s="194" t="str">
        <f>VLOOKUP(L48,Tabella_prezzi!$A$2:$L$91,9,FALSE)</f>
        <v>64GB - 2RX4 DDR4 RDIMM 3200MHz</v>
      </c>
      <c r="I48" s="194" t="str">
        <f>VLOOKUP(L48,Tabella_prezzi!$A$2:$L$91,3,FALSE)</f>
        <v>OpzRAM64GB</v>
      </c>
      <c r="J48" s="194">
        <f>VLOOKUP(L48,Tabella_prezzi!$A$2:$L$91,4,FALSE)*G48</f>
        <v>8144.64</v>
      </c>
      <c r="K48" s="194"/>
      <c r="L48" s="192" t="s">
        <v>74</v>
      </c>
      <c r="M48" s="192" t="str">
        <f>VLOOKUP(L48,Tabella_prezzi!$A$2:$L$91,6,FALSE)</f>
        <v>TS4L6-RAM64</v>
      </c>
      <c r="N48" s="192"/>
      <c r="O48" s="192"/>
      <c r="P48" s="192"/>
    </row>
    <row r="49" spans="1:19" x14ac:dyDescent="0.25">
      <c r="A49" s="205" t="s">
        <v>751</v>
      </c>
      <c r="J49" s="195"/>
      <c r="K49" s="195"/>
    </row>
    <row r="50" spans="1:19" x14ac:dyDescent="0.25">
      <c r="A50" s="199" t="str">
        <f>""</f>
        <v/>
      </c>
      <c r="B50" s="192">
        <v>0</v>
      </c>
      <c r="C50" s="198">
        <v>0</v>
      </c>
      <c r="D50" s="194">
        <v>0</v>
      </c>
      <c r="E50" s="197">
        <v>0</v>
      </c>
      <c r="F50" s="190">
        <v>0</v>
      </c>
      <c r="G50" s="192">
        <v>0</v>
      </c>
      <c r="H50" s="194">
        <v>0</v>
      </c>
      <c r="I50" s="194">
        <v>0</v>
      </c>
      <c r="J50" s="194">
        <v>0</v>
      </c>
      <c r="K50" s="194">
        <v>0</v>
      </c>
      <c r="L50" s="192">
        <v>0</v>
      </c>
      <c r="M50" s="192" t="str">
        <f>""</f>
        <v/>
      </c>
      <c r="N50" s="192"/>
      <c r="O50" s="192"/>
      <c r="P50" s="192"/>
    </row>
    <row r="51" spans="1:19" x14ac:dyDescent="0.25">
      <c r="A51" s="199">
        <f>(64*G51)</f>
        <v>2048</v>
      </c>
      <c r="B51" s="192" t="s">
        <v>139</v>
      </c>
      <c r="C51" s="198"/>
      <c r="D51" s="194" t="str">
        <f>VLOOKUP(L51,Tabella_prezzi!$A$2:$L$91,8,FALSE)</f>
        <v>64GB - 2RX4 DDR4 RDIMM 3200MHz</v>
      </c>
      <c r="E51" s="197"/>
      <c r="F51" s="190" t="s">
        <v>140</v>
      </c>
      <c r="G51" s="192">
        <v>32</v>
      </c>
      <c r="H51" s="194" t="str">
        <f>VLOOKUP(L51,Tabella_prezzi!$A$2:$L$91,9,FALSE)</f>
        <v>64GB - 2RX4 DDR4 RDIMM 3200MHz</v>
      </c>
      <c r="I51" s="194" t="str">
        <f>VLOOKUP(L51,Tabella_prezzi!$A$2:$L$91,3,FALSE)</f>
        <v>OpzRAM64GB</v>
      </c>
      <c r="J51" s="194">
        <f>VLOOKUP(L51,Tabella_prezzi!$A$2:$L$91,4,FALSE)*G51</f>
        <v>10859.52</v>
      </c>
      <c r="K51" s="194">
        <v>0</v>
      </c>
      <c r="L51" s="192" t="s">
        <v>74</v>
      </c>
      <c r="M51" s="192" t="str">
        <f>VLOOKUP(L51,Tabella_prezzi!$A$2:$L$91,6,FALSE)</f>
        <v>TS4L6-RAM64</v>
      </c>
      <c r="N51" s="192"/>
      <c r="O51" s="192"/>
      <c r="P51" s="192"/>
    </row>
    <row r="52" spans="1:19" x14ac:dyDescent="0.25">
      <c r="A52" s="199">
        <f>(64*G52)</f>
        <v>3072</v>
      </c>
      <c r="B52" s="192" t="s">
        <v>139</v>
      </c>
      <c r="C52" s="198"/>
      <c r="D52" s="194" t="str">
        <f>VLOOKUP(L52,Tabella_prezzi!$A$2:$L$91,8,FALSE)</f>
        <v>64GB - 2RX4 DDR4 RDIMM 3200MHz</v>
      </c>
      <c r="E52" s="197"/>
      <c r="F52" s="190" t="s">
        <v>140</v>
      </c>
      <c r="G52" s="192">
        <v>48</v>
      </c>
      <c r="H52" s="194" t="str">
        <f>VLOOKUP(L52,Tabella_prezzi!$A$2:$L$91,9,FALSE)</f>
        <v>64GB - 2RX4 DDR4 RDIMM 3200MHz</v>
      </c>
      <c r="I52" s="194" t="str">
        <f>VLOOKUP(L52,Tabella_prezzi!$A$2:$L$91,3,FALSE)</f>
        <v>OpzRAM64GB</v>
      </c>
      <c r="J52" s="194">
        <f>VLOOKUP(L52,Tabella_prezzi!$A$2:$L$91,4,FALSE)*G52</f>
        <v>16289.28</v>
      </c>
      <c r="K52" s="194"/>
      <c r="L52" s="192" t="s">
        <v>74</v>
      </c>
      <c r="M52" s="192" t="str">
        <f>VLOOKUP(L52,Tabella_prezzi!$A$2:$L$91,6,FALSE)</f>
        <v>TS4L6-RAM64</v>
      </c>
      <c r="N52" s="192"/>
      <c r="O52" s="192"/>
      <c r="P52" s="192"/>
    </row>
    <row r="53" spans="1:19" x14ac:dyDescent="0.25">
      <c r="A53" s="205" t="s">
        <v>582</v>
      </c>
      <c r="J53" s="195"/>
      <c r="K53" s="195"/>
    </row>
    <row r="54" spans="1:19" x14ac:dyDescent="0.25">
      <c r="A54" s="199" t="s">
        <v>498</v>
      </c>
      <c r="B54" s="192"/>
      <c r="C54" s="198"/>
      <c r="D54" s="194"/>
      <c r="E54" s="197"/>
      <c r="F54" s="190"/>
      <c r="G54" s="192"/>
      <c r="H54" s="194"/>
      <c r="I54" s="194"/>
      <c r="J54" s="194"/>
      <c r="K54" s="194"/>
      <c r="L54" s="192"/>
      <c r="M54" s="192"/>
      <c r="N54" s="192" t="str">
        <f>""</f>
        <v/>
      </c>
      <c r="O54" s="192" t="str">
        <f>""</f>
        <v/>
      </c>
      <c r="P54" s="192" t="str">
        <f>""</f>
        <v/>
      </c>
      <c r="Q54" s="192" t="str">
        <f>""</f>
        <v/>
      </c>
      <c r="R54" s="192" t="str">
        <f>""</f>
        <v/>
      </c>
      <c r="S54" s="192" t="str">
        <f>""</f>
        <v/>
      </c>
    </row>
    <row r="55" spans="1:19" x14ac:dyDescent="0.25">
      <c r="A55" s="199">
        <f>((32*G55)+$A$24+(64*Q55))</f>
        <v>2048</v>
      </c>
      <c r="B55" s="192" t="s">
        <v>139</v>
      </c>
      <c r="C55" s="198"/>
      <c r="D55" s="194" t="str">
        <f>VLOOKUP(L55,Tabella_prezzi!$A$2:$L$91,8,FALSE)</f>
        <v>32GB - 2Rx4 DDR4 RDIMM 3200MHz</v>
      </c>
      <c r="E55" s="197"/>
      <c r="F55" s="190" t="s">
        <v>140</v>
      </c>
      <c r="G55" s="192">
        <v>16</v>
      </c>
      <c r="H55" s="194" t="str">
        <f>VLOOKUP(L55,Tabella_prezzi!$A$2:$L$91,9,FALSE)</f>
        <v>32GB - 2Rx4 DDR4 RDIMM 3200MHz</v>
      </c>
      <c r="I55" s="194" t="str">
        <f>VLOOKUP(L55,Tabella_prezzi!$A$2:$L$91,3,FALSE)</f>
        <v>OpzRAM32GB</v>
      </c>
      <c r="J55" s="194">
        <f>VLOOKUP(L55,Tabella_prezzi!$A$2:$L$91,4,FALSE)*G55</f>
        <v>4218.24</v>
      </c>
      <c r="K55" s="194"/>
      <c r="L55" s="192" t="s">
        <v>73</v>
      </c>
      <c r="M55" s="192" t="str">
        <f>VLOOKUP(L55,Tabella_prezzi!$A$2:$L$91,6,FALSE)</f>
        <v>TS4L6-RAM32</v>
      </c>
      <c r="N55" s="198">
        <f>A55</f>
        <v>2048</v>
      </c>
      <c r="O55" s="192" t="str">
        <f>VLOOKUP(S55,Tabella_prezzi!$A$2:$L$91,6,FALSE)</f>
        <v>TS4L6-RAM64</v>
      </c>
      <c r="P55" s="194">
        <f>VLOOKUP(S55,Tabella_prezzi!$A$2:$L$91,4,FALSE)*Q55</f>
        <v>5429.76</v>
      </c>
      <c r="Q55" s="192">
        <v>16</v>
      </c>
      <c r="R55" s="194" t="str">
        <f>VLOOKUP(S55,Tabella_prezzi!$A$2:$L$91,8,FALSE)</f>
        <v>64GB - 2RX4 DDR4 RDIMM 3200MHz</v>
      </c>
      <c r="S55" s="192" t="s">
        <v>74</v>
      </c>
    </row>
    <row r="56" spans="1:19" x14ac:dyDescent="0.25">
      <c r="A56" s="205" t="s">
        <v>573</v>
      </c>
      <c r="J56" s="195"/>
      <c r="K56" s="195"/>
    </row>
    <row r="57" spans="1:19" x14ac:dyDescent="0.25">
      <c r="A57" s="199">
        <v>512</v>
      </c>
      <c r="B57" s="192" t="s">
        <v>139</v>
      </c>
      <c r="C57" s="198"/>
      <c r="D57" s="194" t="str">
        <f>VLOOKUP(L57,Tabella_prezzi!$A$2:$L$91,8,FALSE)</f>
        <v>32GB - 2Rx4 DDR4 RDIMM 3200MHz</v>
      </c>
      <c r="E57" s="197"/>
      <c r="F57" s="190" t="s">
        <v>140</v>
      </c>
      <c r="G57" s="192">
        <v>0</v>
      </c>
      <c r="H57" s="194" t="str">
        <f>VLOOKUP(L57,Tabella_prezzi!$A$2:$L$91,9,FALSE)</f>
        <v>32GB - 2Rx4 DDR4 RDIMM 3200MHz</v>
      </c>
      <c r="I57" s="194" t="str">
        <f>VLOOKUP(L57,Tabella_prezzi!$A$2:$L$91,3,FALSE)</f>
        <v>OpzRAM32GB</v>
      </c>
      <c r="J57" s="194">
        <f>VLOOKUP(L57,Tabella_prezzi!$A$2:$L$91,4,FALSE)*G57</f>
        <v>0</v>
      </c>
      <c r="K57" s="194"/>
      <c r="L57" s="192" t="s">
        <v>73</v>
      </c>
      <c r="M57" s="192" t="str">
        <f>VLOOKUP(L57,Tabella_prezzi!$A$2:$L$91,6,FALSE)</f>
        <v>TS4L6-RAM32</v>
      </c>
      <c r="N57" s="198">
        <f>A57</f>
        <v>512</v>
      </c>
      <c r="O57" s="192" t="str">
        <f>VLOOKUP(S57,Tabella_prezzi!$A$2:$L$91,6,FALSE)</f>
        <v>TS4L6-RAM64</v>
      </c>
      <c r="P57" s="194">
        <v>0</v>
      </c>
      <c r="Q57" s="192">
        <v>0</v>
      </c>
      <c r="R57" s="194" t="str">
        <f>VLOOKUP(S57,Tabella_prezzi!$A$2:$L$91,8,FALSE)</f>
        <v>64GB - 2RX4 DDR4 RDIMM 3200MHz</v>
      </c>
      <c r="S57" s="192" t="s">
        <v>74</v>
      </c>
    </row>
    <row r="58" spans="1:19" x14ac:dyDescent="0.25">
      <c r="A58" s="199">
        <f>(32*G58)+$A$57</f>
        <v>640</v>
      </c>
      <c r="B58" s="192" t="s">
        <v>139</v>
      </c>
      <c r="C58" s="198"/>
      <c r="D58" s="194" t="str">
        <f>VLOOKUP(L58,Tabella_prezzi!$A$2:$L$91,8,FALSE)</f>
        <v>32GB - 2Rx4 DDR4 RDIMM 3200MHz</v>
      </c>
      <c r="E58" s="197"/>
      <c r="F58" s="190" t="s">
        <v>140</v>
      </c>
      <c r="G58" s="192">
        <v>4</v>
      </c>
      <c r="H58" s="194" t="str">
        <f>VLOOKUP(L58,Tabella_prezzi!$A$2:$L$91,9,FALSE)</f>
        <v>32GB - 2Rx4 DDR4 RDIMM 3200MHz</v>
      </c>
      <c r="I58" s="194" t="str">
        <f>VLOOKUP(L58,Tabella_prezzi!$A$2:$L$91,3,FALSE)</f>
        <v>OpzRAM32GB</v>
      </c>
      <c r="J58" s="194">
        <f>VLOOKUP(L58,Tabella_prezzi!$A$2:$L$91,4,FALSE)*G58</f>
        <v>1054.56</v>
      </c>
      <c r="K58" s="194"/>
      <c r="L58" s="192" t="s">
        <v>73</v>
      </c>
      <c r="M58" s="192" t="str">
        <f>VLOOKUP(L58,Tabella_prezzi!$A$2:$L$91,6,FALSE)</f>
        <v>TS4L6-RAM32</v>
      </c>
      <c r="N58" s="198">
        <f t="shared" ref="N58:N75" si="1">A58</f>
        <v>640</v>
      </c>
      <c r="O58" s="192" t="str">
        <f>VLOOKUP(S58,Tabella_prezzi!$A$2:$L$91,6,FALSE)</f>
        <v>TS4L6-RAM64</v>
      </c>
      <c r="P58" s="194">
        <v>0</v>
      </c>
      <c r="Q58" s="192">
        <v>0</v>
      </c>
      <c r="R58" s="194" t="str">
        <f>VLOOKUP(S58,Tabella_prezzi!$A$2:$L$91,8,FALSE)</f>
        <v>64GB - 2RX4 DDR4 RDIMM 3200MHz</v>
      </c>
      <c r="S58" s="192" t="s">
        <v>74</v>
      </c>
    </row>
    <row r="59" spans="1:19" x14ac:dyDescent="0.25">
      <c r="A59" s="199">
        <f t="shared" ref="A59:A75" si="2">(32*G59)+$A$57</f>
        <v>768</v>
      </c>
      <c r="B59" s="192" t="s">
        <v>139</v>
      </c>
      <c r="C59" s="198"/>
      <c r="D59" s="194" t="str">
        <f>VLOOKUP(L59,Tabella_prezzi!$A$2:$L$91,8,FALSE)</f>
        <v>32GB - 2Rx4 DDR4 RDIMM 3200MHz</v>
      </c>
      <c r="E59" s="197"/>
      <c r="F59" s="190" t="s">
        <v>140</v>
      </c>
      <c r="G59" s="192">
        <v>8</v>
      </c>
      <c r="H59" s="194" t="str">
        <f>VLOOKUP(L59,Tabella_prezzi!$A$2:$L$91,9,FALSE)</f>
        <v>32GB - 2Rx4 DDR4 RDIMM 3200MHz</v>
      </c>
      <c r="I59" s="194" t="str">
        <f>VLOOKUP(L59,Tabella_prezzi!$A$2:$L$91,3,FALSE)</f>
        <v>OpzRAM32GB</v>
      </c>
      <c r="J59" s="194">
        <f>VLOOKUP(L59,Tabella_prezzi!$A$2:$L$91,4,FALSE)*G59</f>
        <v>2109.12</v>
      </c>
      <c r="K59" s="194"/>
      <c r="L59" s="192" t="s">
        <v>73</v>
      </c>
      <c r="M59" s="192" t="str">
        <f>VLOOKUP(L59,Tabella_prezzi!$A$2:$L$91,6,FALSE)</f>
        <v>TS4L6-RAM32</v>
      </c>
      <c r="N59" s="198">
        <f t="shared" si="1"/>
        <v>768</v>
      </c>
      <c r="O59" s="192" t="str">
        <f>VLOOKUP(S59,Tabella_prezzi!$A$2:$L$91,6,FALSE)</f>
        <v>TS4L6-RAM64</v>
      </c>
      <c r="P59" s="194">
        <v>0</v>
      </c>
      <c r="Q59" s="192">
        <v>0</v>
      </c>
      <c r="R59" s="194" t="str">
        <f>VLOOKUP(S59,Tabella_prezzi!$A$2:$L$91,8,FALSE)</f>
        <v>64GB - 2RX4 DDR4 RDIMM 3200MHz</v>
      </c>
      <c r="S59" s="192" t="s">
        <v>74</v>
      </c>
    </row>
    <row r="60" spans="1:19" x14ac:dyDescent="0.25">
      <c r="A60" s="199">
        <f t="shared" si="2"/>
        <v>896</v>
      </c>
      <c r="B60" s="192" t="s">
        <v>139</v>
      </c>
      <c r="C60" s="198"/>
      <c r="D60" s="194" t="str">
        <f>VLOOKUP(L60,Tabella_prezzi!$A$2:$L$91,8,FALSE)</f>
        <v>32GB - 2Rx4 DDR4 RDIMM 3200MHz</v>
      </c>
      <c r="E60" s="197"/>
      <c r="F60" s="190" t="s">
        <v>140</v>
      </c>
      <c r="G60" s="192">
        <v>12</v>
      </c>
      <c r="H60" s="194" t="str">
        <f>VLOOKUP(L60,Tabella_prezzi!$A$2:$L$91,9,FALSE)</f>
        <v>32GB - 2Rx4 DDR4 RDIMM 3200MHz</v>
      </c>
      <c r="I60" s="194" t="str">
        <f>VLOOKUP(L60,Tabella_prezzi!$A$2:$L$91,3,FALSE)</f>
        <v>OpzRAM32GB</v>
      </c>
      <c r="J60" s="194">
        <f>VLOOKUP(L60,Tabella_prezzi!$A$2:$L$91,4,FALSE)*G60</f>
        <v>3163.68</v>
      </c>
      <c r="K60" s="194"/>
      <c r="L60" s="192" t="s">
        <v>73</v>
      </c>
      <c r="M60" s="192" t="str">
        <f>VLOOKUP(L60,Tabella_prezzi!$A$2:$L$91,6,FALSE)</f>
        <v>TS4L6-RAM32</v>
      </c>
      <c r="N60" s="198">
        <f t="shared" si="1"/>
        <v>896</v>
      </c>
      <c r="O60" s="192" t="str">
        <f>VLOOKUP(S60,Tabella_prezzi!$A$2:$L$91,6,FALSE)</f>
        <v>TS4L6-RAM64</v>
      </c>
      <c r="P60" s="194">
        <v>0</v>
      </c>
      <c r="Q60" s="192">
        <v>0</v>
      </c>
      <c r="R60" s="194" t="str">
        <f>VLOOKUP(S60,Tabella_prezzi!$A$2:$L$91,8,FALSE)</f>
        <v>64GB - 2RX4 DDR4 RDIMM 3200MHz</v>
      </c>
      <c r="S60" s="192" t="s">
        <v>74</v>
      </c>
    </row>
    <row r="61" spans="1:19" x14ac:dyDescent="0.25">
      <c r="A61" s="199">
        <f t="shared" si="2"/>
        <v>1024</v>
      </c>
      <c r="B61" s="192" t="s">
        <v>139</v>
      </c>
      <c r="C61" s="198"/>
      <c r="D61" s="194" t="str">
        <f>VLOOKUP(L61,Tabella_prezzi!$A$2:$L$91,8,FALSE)</f>
        <v>32GB - 2Rx4 DDR4 RDIMM 3200MHz</v>
      </c>
      <c r="E61" s="197"/>
      <c r="F61" s="190" t="s">
        <v>140</v>
      </c>
      <c r="G61" s="192">
        <v>16</v>
      </c>
      <c r="H61" s="194" t="str">
        <f>VLOOKUP(L61,Tabella_prezzi!$A$2:$L$91,9,FALSE)</f>
        <v>32GB - 2Rx4 DDR4 RDIMM 3200MHz</v>
      </c>
      <c r="I61" s="194" t="str">
        <f>VLOOKUP(L61,Tabella_prezzi!$A$2:$L$91,3,FALSE)</f>
        <v>OpzRAM32GB</v>
      </c>
      <c r="J61" s="194">
        <f>VLOOKUP(L61,Tabella_prezzi!$A$2:$L$91,4,FALSE)*G61</f>
        <v>4218.24</v>
      </c>
      <c r="K61" s="194"/>
      <c r="L61" s="192" t="s">
        <v>73</v>
      </c>
      <c r="M61" s="192" t="str">
        <f>VLOOKUP(L61,Tabella_prezzi!$A$2:$L$91,6,FALSE)</f>
        <v>TS4L6-RAM32</v>
      </c>
      <c r="N61" s="198">
        <f t="shared" si="1"/>
        <v>1024</v>
      </c>
      <c r="O61" s="192" t="str">
        <f>VLOOKUP(S61,Tabella_prezzi!$A$2:$L$91,6,FALSE)</f>
        <v>TS4L6-RAM64</v>
      </c>
      <c r="P61" s="194">
        <v>0</v>
      </c>
      <c r="Q61" s="192">
        <v>0</v>
      </c>
      <c r="R61" s="194" t="str">
        <f>VLOOKUP(S61,Tabella_prezzi!$A$2:$L$91,8,FALSE)</f>
        <v>64GB - 2RX4 DDR4 RDIMM 3200MHz</v>
      </c>
      <c r="S61" s="192" t="s">
        <v>74</v>
      </c>
    </row>
    <row r="62" spans="1:19" x14ac:dyDescent="0.25">
      <c r="A62" s="199">
        <f t="shared" si="2"/>
        <v>1152</v>
      </c>
      <c r="B62" s="192" t="s">
        <v>139</v>
      </c>
      <c r="C62" s="198"/>
      <c r="D62" s="194" t="str">
        <f>VLOOKUP(L62,Tabella_prezzi!$A$2:$L$91,8,FALSE)</f>
        <v>32GB - 2Rx4 DDR4 RDIMM 3200MHz</v>
      </c>
      <c r="E62" s="197"/>
      <c r="F62" s="190" t="s">
        <v>140</v>
      </c>
      <c r="G62" s="192">
        <v>20</v>
      </c>
      <c r="H62" s="194" t="str">
        <f>VLOOKUP(L62,Tabella_prezzi!$A$2:$L$91,9,FALSE)</f>
        <v>32GB - 2Rx4 DDR4 RDIMM 3200MHz</v>
      </c>
      <c r="I62" s="194" t="str">
        <f>VLOOKUP(L62,Tabella_prezzi!$A$2:$L$91,3,FALSE)</f>
        <v>OpzRAM32GB</v>
      </c>
      <c r="J62" s="194">
        <f>VLOOKUP(L62,Tabella_prezzi!$A$2:$L$91,4,FALSE)*G62</f>
        <v>5272.7999999999993</v>
      </c>
      <c r="K62" s="194"/>
      <c r="L62" s="192" t="s">
        <v>73</v>
      </c>
      <c r="M62" s="192" t="str">
        <f>VLOOKUP(L62,Tabella_prezzi!$A$2:$L$91,6,FALSE)</f>
        <v>TS4L6-RAM32</v>
      </c>
      <c r="N62" s="198">
        <f t="shared" si="1"/>
        <v>1152</v>
      </c>
      <c r="O62" s="192" t="str">
        <f>VLOOKUP(S62,Tabella_prezzi!$A$2:$L$91,6,FALSE)</f>
        <v>TS4L6-RAM64</v>
      </c>
      <c r="P62" s="194">
        <v>0</v>
      </c>
      <c r="Q62" s="192">
        <v>0</v>
      </c>
      <c r="R62" s="194" t="str">
        <f>VLOOKUP(S62,Tabella_prezzi!$A$2:$L$91,8,FALSE)</f>
        <v>64GB - 2RX4 DDR4 RDIMM 3200MHz</v>
      </c>
      <c r="S62" s="192" t="s">
        <v>74</v>
      </c>
    </row>
    <row r="63" spans="1:19" x14ac:dyDescent="0.25">
      <c r="A63" s="199">
        <f t="shared" si="2"/>
        <v>1280</v>
      </c>
      <c r="B63" s="192" t="s">
        <v>139</v>
      </c>
      <c r="C63" s="198"/>
      <c r="D63" s="194" t="str">
        <f>VLOOKUP(L63,Tabella_prezzi!$A$2:$L$91,8,FALSE)</f>
        <v>32GB - 2Rx4 DDR4 RDIMM 3200MHz</v>
      </c>
      <c r="E63" s="197"/>
      <c r="F63" s="190" t="s">
        <v>140</v>
      </c>
      <c r="G63" s="192">
        <v>24</v>
      </c>
      <c r="H63" s="194" t="str">
        <f>VLOOKUP(L63,Tabella_prezzi!$A$2:$L$91,9,FALSE)</f>
        <v>32GB - 2Rx4 DDR4 RDIMM 3200MHz</v>
      </c>
      <c r="I63" s="194" t="str">
        <f>VLOOKUP(L63,Tabella_prezzi!$A$2:$L$91,3,FALSE)</f>
        <v>OpzRAM32GB</v>
      </c>
      <c r="J63" s="194">
        <f>VLOOKUP(L63,Tabella_prezzi!$A$2:$L$91,4,FALSE)*G63</f>
        <v>6327.36</v>
      </c>
      <c r="K63" s="194"/>
      <c r="L63" s="192" t="s">
        <v>73</v>
      </c>
      <c r="M63" s="192" t="str">
        <f>VLOOKUP(L63,Tabella_prezzi!$A$2:$L$91,6,FALSE)</f>
        <v>TS4L6-RAM32</v>
      </c>
      <c r="N63" s="198">
        <f t="shared" si="1"/>
        <v>1280</v>
      </c>
      <c r="O63" s="192" t="str">
        <f>VLOOKUP(S63,Tabella_prezzi!$A$2:$L$91,6,FALSE)</f>
        <v>TS4L6-RAM64</v>
      </c>
      <c r="P63" s="194">
        <v>0</v>
      </c>
      <c r="Q63" s="192">
        <v>0</v>
      </c>
      <c r="R63" s="194" t="str">
        <f>VLOOKUP(S63,Tabella_prezzi!$A$2:$L$91,8,FALSE)</f>
        <v>64GB - 2RX4 DDR4 RDIMM 3200MHz</v>
      </c>
      <c r="S63" s="192" t="s">
        <v>74</v>
      </c>
    </row>
    <row r="64" spans="1:19" x14ac:dyDescent="0.25">
      <c r="A64" s="199">
        <f t="shared" si="2"/>
        <v>1408</v>
      </c>
      <c r="B64" s="192" t="s">
        <v>139</v>
      </c>
      <c r="C64" s="198"/>
      <c r="D64" s="194" t="str">
        <f>VLOOKUP(L64,Tabella_prezzi!$A$2:$L$91,8,FALSE)</f>
        <v>32GB - 2Rx4 DDR4 RDIMM 3200MHz</v>
      </c>
      <c r="E64" s="197"/>
      <c r="F64" s="190" t="s">
        <v>140</v>
      </c>
      <c r="G64" s="192">
        <v>28</v>
      </c>
      <c r="H64" s="194" t="str">
        <f>VLOOKUP(L64,Tabella_prezzi!$A$2:$L$91,9,FALSE)</f>
        <v>32GB - 2Rx4 DDR4 RDIMM 3200MHz</v>
      </c>
      <c r="I64" s="194" t="str">
        <f>VLOOKUP(L64,Tabella_prezzi!$A$2:$L$91,3,FALSE)</f>
        <v>OpzRAM32GB</v>
      </c>
      <c r="J64" s="194">
        <f>VLOOKUP(L64,Tabella_prezzi!$A$2:$L$91,4,FALSE)*G64</f>
        <v>7381.92</v>
      </c>
      <c r="K64" s="194"/>
      <c r="L64" s="192" t="s">
        <v>73</v>
      </c>
      <c r="M64" s="192" t="str">
        <f>VLOOKUP(L64,Tabella_prezzi!$A$2:$L$91,6,FALSE)</f>
        <v>TS4L6-RAM32</v>
      </c>
      <c r="N64" s="198">
        <f t="shared" si="1"/>
        <v>1408</v>
      </c>
      <c r="O64" s="192" t="str">
        <f>VLOOKUP(S64,Tabella_prezzi!$A$2:$L$91,6,FALSE)</f>
        <v>TS4L6-RAM64</v>
      </c>
      <c r="P64" s="194">
        <v>0</v>
      </c>
      <c r="Q64" s="192">
        <v>0</v>
      </c>
      <c r="R64" s="194" t="str">
        <f>VLOOKUP(S64,Tabella_prezzi!$A$2:$L$91,8,FALSE)</f>
        <v>64GB - 2RX4 DDR4 RDIMM 3200MHz</v>
      </c>
      <c r="S64" s="192" t="s">
        <v>74</v>
      </c>
    </row>
    <row r="65" spans="1:24" x14ac:dyDescent="0.25">
      <c r="A65" s="199">
        <f t="shared" si="2"/>
        <v>1536</v>
      </c>
      <c r="B65" s="192" t="s">
        <v>139</v>
      </c>
      <c r="C65" s="198"/>
      <c r="D65" s="194" t="str">
        <f>VLOOKUP(L65,Tabella_prezzi!$A$2:$L$91,8,FALSE)</f>
        <v>32GB - 2Rx4 DDR4 RDIMM 3200MHz</v>
      </c>
      <c r="E65" s="197"/>
      <c r="F65" s="190" t="s">
        <v>140</v>
      </c>
      <c r="G65" s="192">
        <v>32</v>
      </c>
      <c r="H65" s="194" t="str">
        <f>VLOOKUP(L65,Tabella_prezzi!$A$2:$L$91,9,FALSE)</f>
        <v>32GB - 2Rx4 DDR4 RDIMM 3200MHz</v>
      </c>
      <c r="I65" s="194" t="str">
        <f>VLOOKUP(L65,Tabella_prezzi!$A$2:$L$91,3,FALSE)</f>
        <v>OpzRAM32GB</v>
      </c>
      <c r="J65" s="194">
        <f>VLOOKUP(L65,Tabella_prezzi!$A$2:$L$91,4,FALSE)*G65</f>
        <v>8436.48</v>
      </c>
      <c r="K65" s="194"/>
      <c r="L65" s="192" t="s">
        <v>73</v>
      </c>
      <c r="M65" s="192" t="str">
        <f>VLOOKUP(L65,Tabella_prezzi!$A$2:$L$91,6,FALSE)</f>
        <v>TS4L6-RAM32</v>
      </c>
      <c r="N65" s="198">
        <f t="shared" si="1"/>
        <v>1536</v>
      </c>
      <c r="O65" s="192" t="str">
        <f>VLOOKUP(S65,Tabella_prezzi!$A$2:$L$91,6,FALSE)</f>
        <v>TS4L6-RAM64</v>
      </c>
      <c r="P65" s="194">
        <v>0</v>
      </c>
      <c r="Q65" s="192">
        <v>0</v>
      </c>
      <c r="R65" s="194" t="str">
        <f>VLOOKUP(S65,Tabella_prezzi!$A$2:$L$91,8,FALSE)</f>
        <v>64GB - 2RX4 DDR4 RDIMM 3200MHz</v>
      </c>
      <c r="S65" s="192" t="s">
        <v>74</v>
      </c>
    </row>
    <row r="66" spans="1:24" x14ac:dyDescent="0.25">
      <c r="A66" s="388">
        <f>(32*G66)+(64*G67)</f>
        <v>2048</v>
      </c>
      <c r="B66" s="192" t="s">
        <v>139</v>
      </c>
      <c r="C66" s="198"/>
      <c r="D66" s="194" t="str">
        <f>VLOOKUP(L66,Tabella_prezzi!$A$2:$L$91,8,FALSE)</f>
        <v>32GB - 2Rx4 DDR4 RDIMM 3200MHz</v>
      </c>
      <c r="F66" s="190" t="s">
        <v>140</v>
      </c>
      <c r="G66" s="192">
        <v>32</v>
      </c>
      <c r="H66" s="194" t="str">
        <f>VLOOKUP(L66,Tabella_prezzi!$A$2:$L$91,9,FALSE)</f>
        <v>32GB - 2Rx4 DDR4 RDIMM 3200MHz</v>
      </c>
      <c r="I66" s="194" t="str">
        <f>VLOOKUP(L66,Tabella_prezzi!$A$2:$L$91,3,FALSE)</f>
        <v>OpzRAM32GB</v>
      </c>
      <c r="J66" s="194">
        <f>VLOOKUP(L66,Tabella_prezzi!$A$2:$L$91,4,FALSE)*G66</f>
        <v>8436.48</v>
      </c>
      <c r="L66" s="192" t="s">
        <v>73</v>
      </c>
      <c r="M66" s="192" t="str">
        <f>VLOOKUP(L66,Tabella_prezzi!$A$2:$L$91,6,FALSE)</f>
        <v>TS4L6-RAM32</v>
      </c>
      <c r="N66" s="198">
        <f t="shared" si="1"/>
        <v>2048</v>
      </c>
      <c r="O66" s="192" t="str">
        <f>VLOOKUP(S66,Tabella_prezzi!$A$2:$L$91,6,FALSE)</f>
        <v>TS4L6-RAM64</v>
      </c>
      <c r="P66" s="194">
        <v>0</v>
      </c>
      <c r="Q66" s="192">
        <v>16</v>
      </c>
      <c r="R66" s="194" t="str">
        <f>VLOOKUP(S66,Tabella_prezzi!$A$2:$L$91,8,FALSE)</f>
        <v>64GB - 2RX4 DDR4 RDIMM 3200MHz</v>
      </c>
      <c r="S66" s="192" t="s">
        <v>74</v>
      </c>
    </row>
    <row r="67" spans="1:24" x14ac:dyDescent="0.25">
      <c r="A67" s="388"/>
      <c r="B67" s="192" t="s">
        <v>139</v>
      </c>
      <c r="C67" s="198"/>
      <c r="D67" s="194" t="str">
        <f>VLOOKUP(L67,Tabella_prezzi!$A$2:$L$91,8,FALSE)</f>
        <v>32GB - 2Rx4 DDR4 RDIMM 3200MHz</v>
      </c>
      <c r="E67" s="197"/>
      <c r="F67" s="190" t="s">
        <v>140</v>
      </c>
      <c r="G67" s="192">
        <v>16</v>
      </c>
      <c r="H67" s="194" t="str">
        <f>VLOOKUP(L67,Tabella_prezzi!$A$2:$L$91,9,FALSE)</f>
        <v>32GB - 2Rx4 DDR4 RDIMM 3200MHz</v>
      </c>
      <c r="I67" s="194" t="str">
        <f>VLOOKUP(L67,Tabella_prezzi!$A$2:$L$91,3,FALSE)</f>
        <v>OpzRAM32GB</v>
      </c>
      <c r="J67" s="194">
        <f>VLOOKUP(L67,Tabella_prezzi!$A$2:$L$91,4,FALSE)*G67</f>
        <v>4218.24</v>
      </c>
      <c r="K67" s="194"/>
      <c r="L67" s="192" t="s">
        <v>73</v>
      </c>
      <c r="M67" s="192" t="str">
        <f>VLOOKUP(L67,Tabella_prezzi!$A$2:$L$91,6,FALSE)</f>
        <v>TS4L6-RAM32</v>
      </c>
      <c r="N67" s="198">
        <f t="shared" si="1"/>
        <v>0</v>
      </c>
      <c r="O67" s="192" t="str">
        <f>VLOOKUP(S67,Tabella_prezzi!$A$2:$L$91,6,FALSE)</f>
        <v>TS4L6-RAM64</v>
      </c>
      <c r="P67" s="194">
        <v>0</v>
      </c>
      <c r="Q67" s="192">
        <v>16</v>
      </c>
      <c r="R67" s="194" t="str">
        <f>VLOOKUP(S67,Tabella_prezzi!$A$2:$L$91,8,FALSE)</f>
        <v>64GB - 2RX4 DDR4 RDIMM 3200MHz</v>
      </c>
      <c r="S67" s="192" t="s">
        <v>74</v>
      </c>
    </row>
    <row r="68" spans="1:24" hidden="1" x14ac:dyDescent="0.25">
      <c r="A68" s="199">
        <f t="shared" si="2"/>
        <v>1920</v>
      </c>
      <c r="B68" s="192" t="s">
        <v>139</v>
      </c>
      <c r="C68" s="198"/>
      <c r="D68" s="194" t="str">
        <f>VLOOKUP(L68,Tabella_prezzi!$A$2:$L$91,8,FALSE)</f>
        <v>32GB - 2Rx4 DDR4 RDIMM 3200MHz</v>
      </c>
      <c r="E68" s="197"/>
      <c r="F68" s="190" t="s">
        <v>140</v>
      </c>
      <c r="G68" s="192">
        <v>44</v>
      </c>
      <c r="H68" s="194" t="str">
        <f>VLOOKUP(L68,Tabella_prezzi!$A$2:$L$91,9,FALSE)</f>
        <v>32GB - 2Rx4 DDR4 RDIMM 3200MHz</v>
      </c>
      <c r="I68" s="194" t="str">
        <f>VLOOKUP(L68,Tabella_prezzi!$A$2:$L$91,3,FALSE)</f>
        <v>OpzRAM32GB</v>
      </c>
      <c r="J68" s="194">
        <f>VLOOKUP(L68,Tabella_prezzi!$A$2:$L$91,4,FALSE)*G68</f>
        <v>11600.16</v>
      </c>
      <c r="K68" s="194"/>
      <c r="L68" s="192" t="s">
        <v>73</v>
      </c>
      <c r="M68" s="192" t="str">
        <f>VLOOKUP(L68,Tabella_prezzi!$A$2:$L$91,6,FALSE)</f>
        <v>TS4L6-RAM32</v>
      </c>
      <c r="N68" s="198">
        <f t="shared" si="1"/>
        <v>1920</v>
      </c>
      <c r="O68" s="192" t="str">
        <f>VLOOKUP(S68,Tabella_prezzi!$A$2:$L$91,6,FALSE)</f>
        <v>TS4L6-RAM64</v>
      </c>
      <c r="P68" s="194">
        <f>VLOOKUP(S68,Tabella_prezzi!$A$2:$L$91,4,FALSE)*Q68</f>
        <v>5429.76</v>
      </c>
      <c r="Q68" s="192">
        <v>16</v>
      </c>
      <c r="R68" s="194" t="str">
        <f>VLOOKUP(S68,Tabella_prezzi!$A$2:$L$91,8,FALSE)</f>
        <v>64GB - 2RX4 DDR4 RDIMM 3200MHz</v>
      </c>
      <c r="S68" s="192" t="s">
        <v>74</v>
      </c>
    </row>
    <row r="69" spans="1:24" hidden="1" x14ac:dyDescent="0.25">
      <c r="A69" s="199">
        <f t="shared" si="2"/>
        <v>2048</v>
      </c>
      <c r="B69" s="192" t="s">
        <v>139</v>
      </c>
      <c r="C69" s="198"/>
      <c r="D69" s="194" t="str">
        <f>VLOOKUP(L69,Tabella_prezzi!$A$2:$L$91,8,FALSE)</f>
        <v>64GB - 2RX4 DDR4 RDIMM 3200MHz</v>
      </c>
      <c r="E69" s="197"/>
      <c r="F69" s="190" t="s">
        <v>140</v>
      </c>
      <c r="G69" s="192">
        <v>48</v>
      </c>
      <c r="H69" s="194" t="str">
        <f>VLOOKUP(L69,Tabella_prezzi!$A$2:$L$91,9,FALSE)</f>
        <v>64GB - 2RX4 DDR4 RDIMM 3200MHz</v>
      </c>
      <c r="I69" s="194" t="str">
        <f>VLOOKUP(L69,Tabella_prezzi!$A$2:$L$91,3,FALSE)</f>
        <v>OpzRAM64GB</v>
      </c>
      <c r="J69" s="194">
        <f>VLOOKUP(L69,Tabella_prezzi!$A$2:$L$91,4,FALSE)*(G69)</f>
        <v>16289.28</v>
      </c>
      <c r="K69" s="194"/>
      <c r="L69" s="192" t="s">
        <v>74</v>
      </c>
      <c r="M69" s="192" t="str">
        <f>VLOOKUP(L69,Tabella_prezzi!$A$2:$L$91,6,FALSE)</f>
        <v>TS4L6-RAM64</v>
      </c>
      <c r="N69" s="198">
        <f t="shared" si="1"/>
        <v>2048</v>
      </c>
      <c r="O69" s="192" t="str">
        <f>VLOOKUP(S69,Tabella_prezzi!$A$2:$L$91,6,FALSE)</f>
        <v>TS4L6-RAM64</v>
      </c>
      <c r="P69" s="194">
        <f>VLOOKUP(S69,Tabella_prezzi!$A$2:$L$91,4,FALSE)*Q69</f>
        <v>5429.76</v>
      </c>
      <c r="Q69" s="192">
        <v>16</v>
      </c>
      <c r="R69" s="194" t="str">
        <f>VLOOKUP(S69,Tabella_prezzi!$A$2:$L$91,8,FALSE)</f>
        <v>64GB - 2RX4 DDR4 RDIMM 3200MHz</v>
      </c>
      <c r="S69" s="192" t="s">
        <v>74</v>
      </c>
    </row>
    <row r="70" spans="1:24" hidden="1" x14ac:dyDescent="0.25">
      <c r="A70" s="199">
        <f t="shared" si="2"/>
        <v>2176</v>
      </c>
      <c r="B70" s="192" t="s">
        <v>139</v>
      </c>
      <c r="C70" s="198"/>
      <c r="D70" s="194" t="str">
        <f>VLOOKUP(L70,Tabella_prezzi!$A$2:$L$91,8,FALSE)</f>
        <v>64GB - 2RX4 DDR4 RDIMM 3200MHz</v>
      </c>
      <c r="E70" s="197"/>
      <c r="F70" s="190" t="s">
        <v>140</v>
      </c>
      <c r="G70" s="192">
        <v>52</v>
      </c>
      <c r="H70" s="194" t="str">
        <f>VLOOKUP(L70,Tabella_prezzi!$A$2:$L$91,9,FALSE)</f>
        <v>64GB - 2RX4 DDR4 RDIMM 3200MHz</v>
      </c>
      <c r="I70" s="194" t="str">
        <f>VLOOKUP(L70,Tabella_prezzi!$A$2:$L$91,3,FALSE)</f>
        <v>OpzRAM64GB</v>
      </c>
      <c r="J70" s="194">
        <f>VLOOKUP(L70,Tabella_prezzi!$A$2:$L$91,4,FALSE)*(G70)</f>
        <v>17646.72</v>
      </c>
      <c r="K70" s="194"/>
      <c r="L70" s="192" t="s">
        <v>74</v>
      </c>
      <c r="M70" s="192" t="str">
        <f>VLOOKUP(L70,Tabella_prezzi!$A$2:$L$91,6,FALSE)</f>
        <v>TS4L6-RAM64</v>
      </c>
      <c r="N70" s="198">
        <f t="shared" si="1"/>
        <v>2176</v>
      </c>
      <c r="O70" s="192" t="str">
        <f>VLOOKUP(S70,Tabella_prezzi!$A$2:$L$91,6,FALSE)</f>
        <v>TS4L6-RAM64</v>
      </c>
      <c r="P70" s="194">
        <f>VLOOKUP(S70,Tabella_prezzi!$A$2:$L$91,4,FALSE)*Q70</f>
        <v>5429.76</v>
      </c>
      <c r="Q70" s="192">
        <v>16</v>
      </c>
      <c r="R70" s="194" t="str">
        <f>VLOOKUP(S70,Tabella_prezzi!$A$2:$L$91,8,FALSE)</f>
        <v>64GB - 2RX4 DDR4 RDIMM 3200MHz</v>
      </c>
      <c r="S70" s="192" t="s">
        <v>74</v>
      </c>
    </row>
    <row r="71" spans="1:24" hidden="1" x14ac:dyDescent="0.25">
      <c r="A71" s="199">
        <f t="shared" si="2"/>
        <v>2304</v>
      </c>
      <c r="B71" s="192" t="s">
        <v>139</v>
      </c>
      <c r="C71" s="198"/>
      <c r="D71" s="194" t="str">
        <f>VLOOKUP(L71,Tabella_prezzi!$A$2:$L$91,8,FALSE)</f>
        <v>64GB - 2RX4 DDR4 RDIMM 3200MHz</v>
      </c>
      <c r="E71" s="197"/>
      <c r="F71" s="190" t="s">
        <v>140</v>
      </c>
      <c r="G71" s="192">
        <v>56</v>
      </c>
      <c r="H71" s="194" t="str">
        <f>VLOOKUP(L71,Tabella_prezzi!$A$2:$L$91,9,FALSE)</f>
        <v>64GB - 2RX4 DDR4 RDIMM 3200MHz</v>
      </c>
      <c r="I71" s="194" t="str">
        <f>VLOOKUP(L71,Tabella_prezzi!$A$2:$L$91,3,FALSE)</f>
        <v>OpzRAM64GB</v>
      </c>
      <c r="J71" s="194">
        <f>VLOOKUP(L71,Tabella_prezzi!$A$2:$L$91,4,FALSE)*(G71)</f>
        <v>19004.16</v>
      </c>
      <c r="K71" s="194"/>
      <c r="L71" s="192" t="s">
        <v>74</v>
      </c>
      <c r="M71" s="192" t="str">
        <f>VLOOKUP(L71,Tabella_prezzi!$A$2:$L$91,6,FALSE)</f>
        <v>TS4L6-RAM64</v>
      </c>
      <c r="N71" s="198">
        <f t="shared" si="1"/>
        <v>2304</v>
      </c>
      <c r="O71" s="192" t="str">
        <f>VLOOKUP(S71,Tabella_prezzi!$A$2:$L$91,6,FALSE)</f>
        <v>TS4L6-RAM64</v>
      </c>
      <c r="P71" s="194">
        <f>VLOOKUP(S71,Tabella_prezzi!$A$2:$L$91,4,FALSE)*Q71</f>
        <v>5429.76</v>
      </c>
      <c r="Q71" s="192">
        <v>16</v>
      </c>
      <c r="R71" s="194" t="str">
        <f>VLOOKUP(S71,Tabella_prezzi!$A$2:$L$91,8,FALSE)</f>
        <v>64GB - 2RX4 DDR4 RDIMM 3200MHz</v>
      </c>
      <c r="S71" s="192" t="s">
        <v>74</v>
      </c>
    </row>
    <row r="72" spans="1:24" hidden="1" x14ac:dyDescent="0.25">
      <c r="A72" s="199">
        <f t="shared" si="2"/>
        <v>2432</v>
      </c>
      <c r="B72" s="192" t="s">
        <v>139</v>
      </c>
      <c r="C72" s="198"/>
      <c r="D72" s="194" t="str">
        <f>VLOOKUP(L72,Tabella_prezzi!$A$2:$L$91,8,FALSE)</f>
        <v>64GB - 2RX4 DDR4 RDIMM 3200MHz</v>
      </c>
      <c r="E72" s="197"/>
      <c r="F72" s="190" t="s">
        <v>140</v>
      </c>
      <c r="G72" s="192">
        <v>60</v>
      </c>
      <c r="H72" s="194" t="str">
        <f>VLOOKUP(L72,Tabella_prezzi!$A$2:$L$91,9,FALSE)</f>
        <v>64GB - 2RX4 DDR4 RDIMM 3200MHz</v>
      </c>
      <c r="I72" s="194" t="str">
        <f>VLOOKUP(L72,Tabella_prezzi!$A$2:$L$91,3,FALSE)</f>
        <v>OpzRAM64GB</v>
      </c>
      <c r="J72" s="194">
        <f>VLOOKUP(L72,Tabella_prezzi!$A$2:$L$91,4,FALSE)*(G72)</f>
        <v>20361.600000000002</v>
      </c>
      <c r="K72" s="194"/>
      <c r="L72" s="192" t="s">
        <v>74</v>
      </c>
      <c r="M72" s="192" t="str">
        <f>VLOOKUP(L72,Tabella_prezzi!$A$2:$L$91,6,FALSE)</f>
        <v>TS4L6-RAM64</v>
      </c>
      <c r="N72" s="198">
        <f t="shared" si="1"/>
        <v>2432</v>
      </c>
      <c r="O72" s="192" t="str">
        <f>VLOOKUP(S72,Tabella_prezzi!$A$2:$L$91,6,FALSE)</f>
        <v>TS4L6-RAM64</v>
      </c>
      <c r="P72" s="194">
        <f>VLOOKUP(S72,Tabella_prezzi!$A$2:$L$91,4,FALSE)*Q72</f>
        <v>5429.76</v>
      </c>
      <c r="Q72" s="192">
        <v>16</v>
      </c>
      <c r="R72" s="194" t="str">
        <f>VLOOKUP(S72,Tabella_prezzi!$A$2:$L$91,8,FALSE)</f>
        <v>64GB - 2RX4 DDR4 RDIMM 3200MHz</v>
      </c>
      <c r="S72" s="192" t="s">
        <v>74</v>
      </c>
    </row>
    <row r="73" spans="1:24" hidden="1" x14ac:dyDescent="0.25">
      <c r="A73" s="199">
        <f t="shared" si="2"/>
        <v>2688</v>
      </c>
      <c r="B73" s="192" t="s">
        <v>139</v>
      </c>
      <c r="C73" s="198"/>
      <c r="D73" s="194" t="str">
        <f>VLOOKUP(L73,Tabella_prezzi!$A$2:$L$91,8,FALSE)</f>
        <v>64GB - 2RX4 DDR4 RDIMM 3200MHz</v>
      </c>
      <c r="E73" s="197"/>
      <c r="F73" s="190" t="s">
        <v>140</v>
      </c>
      <c r="G73" s="192">
        <v>68</v>
      </c>
      <c r="H73" s="194" t="str">
        <f>VLOOKUP(L73,Tabella_prezzi!$A$2:$L$91,9,FALSE)</f>
        <v>64GB - 2RX4 DDR4 RDIMM 3200MHz</v>
      </c>
      <c r="I73" s="194" t="str">
        <f>VLOOKUP(L73,Tabella_prezzi!$A$2:$L$91,3,FALSE)</f>
        <v>OpzRAM64GB</v>
      </c>
      <c r="J73" s="194">
        <f>VLOOKUP(L73,Tabella_prezzi!$A$2:$L$91,4,FALSE)*(G73)</f>
        <v>23076.48</v>
      </c>
      <c r="K73" s="194"/>
      <c r="L73" s="192" t="s">
        <v>74</v>
      </c>
      <c r="M73" s="192" t="str">
        <f>VLOOKUP(L73,Tabella_prezzi!$A$2:$L$91,6,FALSE)</f>
        <v>TS4L6-RAM64</v>
      </c>
      <c r="N73" s="198">
        <f t="shared" si="1"/>
        <v>2688</v>
      </c>
      <c r="O73" s="192" t="str">
        <f>VLOOKUP(S73,Tabella_prezzi!$A$2:$L$91,6,FALSE)</f>
        <v>TS4L6-RAM64</v>
      </c>
      <c r="P73" s="194">
        <f>VLOOKUP(S73,Tabella_prezzi!$A$2:$L$91,4,FALSE)*Q73</f>
        <v>5429.76</v>
      </c>
      <c r="Q73" s="192">
        <v>16</v>
      </c>
      <c r="R73" s="194" t="str">
        <f>VLOOKUP(S73,Tabella_prezzi!$A$2:$L$91,8,FALSE)</f>
        <v>64GB - 2RX4 DDR4 RDIMM 3200MHz</v>
      </c>
      <c r="S73" s="192" t="s">
        <v>74</v>
      </c>
    </row>
    <row r="74" spans="1:24" hidden="1" x14ac:dyDescent="0.25">
      <c r="A74" s="199">
        <f t="shared" si="2"/>
        <v>2816</v>
      </c>
      <c r="B74" s="192" t="s">
        <v>139</v>
      </c>
      <c r="C74" s="198"/>
      <c r="D74" s="194" t="str">
        <f>VLOOKUP(L74,Tabella_prezzi!$A$2:$L$91,8,FALSE)</f>
        <v>64GB - 2RX4 DDR4 RDIMM 3200MHz</v>
      </c>
      <c r="E74" s="197"/>
      <c r="F74" s="190" t="s">
        <v>140</v>
      </c>
      <c r="G74" s="192">
        <v>72</v>
      </c>
      <c r="H74" s="194" t="str">
        <f>VLOOKUP(L74,Tabella_prezzi!$A$2:$L$91,9,FALSE)</f>
        <v>64GB - 2RX4 DDR4 RDIMM 3200MHz</v>
      </c>
      <c r="I74" s="194" t="str">
        <f>VLOOKUP(L74,Tabella_prezzi!$A$2:$L$91,3,FALSE)</f>
        <v>OpzRAM64GB</v>
      </c>
      <c r="J74" s="194">
        <f>VLOOKUP(L74,Tabella_prezzi!$A$2:$L$91,4,FALSE)*(G74)</f>
        <v>24433.920000000002</v>
      </c>
      <c r="K74" s="194"/>
      <c r="L74" s="192" t="s">
        <v>74</v>
      </c>
      <c r="M74" s="192" t="str">
        <f>VLOOKUP(L74,Tabella_prezzi!$A$2:$L$91,6,FALSE)</f>
        <v>TS4L6-RAM64</v>
      </c>
      <c r="N74" s="198">
        <f t="shared" si="1"/>
        <v>2816</v>
      </c>
      <c r="O74" s="192" t="str">
        <f>VLOOKUP(S74,Tabella_prezzi!$A$2:$L$91,6,FALSE)</f>
        <v>TS4L6-RAM64</v>
      </c>
      <c r="P74" s="194">
        <f>VLOOKUP(S74,Tabella_prezzi!$A$2:$L$91,4,FALSE)*Q74</f>
        <v>5429.76</v>
      </c>
      <c r="Q74" s="192">
        <v>16</v>
      </c>
      <c r="R74" s="194" t="str">
        <f>VLOOKUP(S74,Tabella_prezzi!$A$2:$L$91,8,FALSE)</f>
        <v>64GB - 2RX4 DDR4 RDIMM 3200MHz</v>
      </c>
      <c r="S74" s="192" t="s">
        <v>74</v>
      </c>
    </row>
    <row r="75" spans="1:24" hidden="1" x14ac:dyDescent="0.25">
      <c r="A75" s="199">
        <f t="shared" si="2"/>
        <v>2944</v>
      </c>
      <c r="B75" s="192" t="s">
        <v>139</v>
      </c>
      <c r="C75" s="198"/>
      <c r="D75" s="194" t="str">
        <f>VLOOKUP(L75,Tabella_prezzi!$A$2:$L$91,8,FALSE)</f>
        <v>64GB - 2RX4 DDR4 RDIMM 3200MHz</v>
      </c>
      <c r="E75" s="197"/>
      <c r="F75" s="190" t="s">
        <v>140</v>
      </c>
      <c r="G75" s="192">
        <v>76</v>
      </c>
      <c r="H75" s="194" t="str">
        <f>VLOOKUP(L75,Tabella_prezzi!$A$2:$L$91,9,FALSE)</f>
        <v>64GB - 2RX4 DDR4 RDIMM 3200MHz</v>
      </c>
      <c r="I75" s="194" t="str">
        <f>VLOOKUP(L75,Tabella_prezzi!$A$2:$L$91,3,FALSE)</f>
        <v>OpzRAM64GB</v>
      </c>
      <c r="J75" s="194">
        <f>VLOOKUP(L75,Tabella_prezzi!$A$2:$L$91,4,FALSE)*(G75)</f>
        <v>25791.360000000001</v>
      </c>
      <c r="K75" s="194"/>
      <c r="L75" s="192" t="s">
        <v>74</v>
      </c>
      <c r="M75" s="192" t="str">
        <f>VLOOKUP(L75,Tabella_prezzi!$A$2:$L$91,6,FALSE)</f>
        <v>TS4L6-RAM64</v>
      </c>
      <c r="N75" s="198">
        <f t="shared" si="1"/>
        <v>2944</v>
      </c>
      <c r="O75" s="192" t="str">
        <f>VLOOKUP(S75,Tabella_prezzi!$A$2:$L$91,6,FALSE)</f>
        <v>TS4L6-RAM64</v>
      </c>
      <c r="P75" s="194">
        <f>VLOOKUP(S75,Tabella_prezzi!$A$2:$L$91,4,FALSE)*Q75</f>
        <v>5429.76</v>
      </c>
      <c r="Q75" s="192">
        <v>16</v>
      </c>
      <c r="R75" s="194" t="str">
        <f>VLOOKUP(S75,Tabella_prezzi!$A$2:$L$91,8,FALSE)</f>
        <v>64GB - 2RX4 DDR4 RDIMM 3200MHz</v>
      </c>
      <c r="S75" s="192" t="s">
        <v>74</v>
      </c>
    </row>
    <row r="76" spans="1:24" x14ac:dyDescent="0.25">
      <c r="A76" s="192">
        <v>1</v>
      </c>
      <c r="B76" s="192">
        <v>2</v>
      </c>
      <c r="C76" s="198">
        <v>3</v>
      </c>
      <c r="D76" s="192">
        <v>4</v>
      </c>
      <c r="E76" s="192">
        <v>5</v>
      </c>
      <c r="F76" s="192">
        <v>6</v>
      </c>
      <c r="G76" s="192">
        <v>7</v>
      </c>
      <c r="H76" s="192">
        <v>8</v>
      </c>
      <c r="I76" s="192">
        <v>9</v>
      </c>
      <c r="J76" s="192">
        <v>10</v>
      </c>
      <c r="K76" s="192">
        <v>11</v>
      </c>
      <c r="L76" s="192">
        <v>12</v>
      </c>
      <c r="M76" s="192">
        <v>13</v>
      </c>
      <c r="N76" s="192"/>
      <c r="O76" s="192">
        <v>14</v>
      </c>
      <c r="P76" s="192">
        <v>0</v>
      </c>
      <c r="Q76" s="192">
        <v>16</v>
      </c>
      <c r="R76" s="192">
        <v>17</v>
      </c>
      <c r="S76" s="192">
        <v>18</v>
      </c>
      <c r="T76" s="192">
        <v>19</v>
      </c>
      <c r="U76" s="192">
        <v>20</v>
      </c>
      <c r="V76" s="192">
        <v>21</v>
      </c>
      <c r="W76" s="192">
        <v>22</v>
      </c>
      <c r="X76" s="192">
        <v>23</v>
      </c>
    </row>
    <row r="77" spans="1:24" x14ac:dyDescent="0.25">
      <c r="A77" s="192"/>
      <c r="B77" s="192"/>
      <c r="C77" s="198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>
        <v>0</v>
      </c>
      <c r="Q77" s="192"/>
      <c r="R77" s="192"/>
      <c r="S77" s="192"/>
      <c r="T77" s="192"/>
      <c r="U77" s="192"/>
      <c r="V77" s="192"/>
      <c r="W77" s="192"/>
      <c r="X77" s="192"/>
    </row>
    <row r="78" spans="1:24" x14ac:dyDescent="0.25">
      <c r="A78" s="205" t="s">
        <v>142</v>
      </c>
      <c r="P78" s="60">
        <v>0</v>
      </c>
    </row>
    <row r="79" spans="1:24" x14ac:dyDescent="0.25">
      <c r="A79" s="192" t="s">
        <v>14</v>
      </c>
      <c r="B79" s="192" t="s">
        <v>143</v>
      </c>
      <c r="C79" s="198"/>
      <c r="D79" s="192"/>
      <c r="E79" s="197"/>
      <c r="F79" s="192"/>
      <c r="G79" s="192">
        <v>0</v>
      </c>
      <c r="H79" s="190"/>
      <c r="I79" s="192" t="str">
        <f>""</f>
        <v/>
      </c>
      <c r="J79" s="194"/>
      <c r="K79" s="194"/>
      <c r="L79" s="192" t="str">
        <f>""</f>
        <v/>
      </c>
      <c r="M79" s="192" t="str">
        <f>""</f>
        <v/>
      </c>
      <c r="N79" s="192"/>
      <c r="O79" s="192">
        <v>0</v>
      </c>
      <c r="P79" s="190"/>
      <c r="Q79" s="192" t="str">
        <f>""</f>
        <v/>
      </c>
      <c r="R79" s="192" t="str">
        <f>""</f>
        <v/>
      </c>
      <c r="S79" s="192"/>
      <c r="T79" s="192">
        <v>0</v>
      </c>
      <c r="U79" s="192">
        <v>0</v>
      </c>
      <c r="V79" s="192"/>
      <c r="W79" s="192"/>
      <c r="X79" s="192" t="str">
        <f>""</f>
        <v/>
      </c>
    </row>
    <row r="80" spans="1:24" x14ac:dyDescent="0.25">
      <c r="A80" s="200" t="str">
        <f>D80</f>
        <v>Windows Server 2022,Standard,ROK,16CORE</v>
      </c>
      <c r="B80" s="192" t="s">
        <v>143</v>
      </c>
      <c r="C80" s="198"/>
      <c r="D80" s="194" t="str">
        <f>VLOOKUP(L80,Tabella_prezzi!$A$2:$L$91,9,FALSE)</f>
        <v>Windows Server 2022,Standard,ROK,16CORE</v>
      </c>
      <c r="E80" s="197"/>
      <c r="F80" s="192"/>
      <c r="G80" s="192">
        <v>1</v>
      </c>
      <c r="H80" s="194" t="str">
        <f>VLOOKUP(L80,Tabella_prezzi!$A$2:$L$91,9,FALSE)</f>
        <v>Windows Server 2022,Standard,ROK,16CORE</v>
      </c>
      <c r="I80" s="194" t="str">
        <f>VLOOKUP(L80,Tabella_prezzi!$A$2:$L$91,3,FALSE)</f>
        <v>OpzWinServSTD</v>
      </c>
      <c r="J80" s="194">
        <f>VLOOKUP(L80,Tabella_prezzi!$A$2:$L$91,4,FALSE)</f>
        <v>728.56</v>
      </c>
      <c r="K80" s="194"/>
      <c r="L80" s="192" t="s">
        <v>101</v>
      </c>
      <c r="M80" s="192" t="str">
        <f>VLOOKUP(L80,Tabella_prezzi!$A$2:$L$91,6,FALSE)</f>
        <v>TS4L6-WINSRVSTD</v>
      </c>
      <c r="N80" s="192"/>
      <c r="O80" s="192">
        <v>16</v>
      </c>
      <c r="P80" s="194" t="str">
        <f>VLOOKUP(U80,Tabella_prezzi!$A$2:$L$91,9,FALSE)</f>
        <v>1-pack of Windows Server 2022/2019 Device CALs (STD or DC)</v>
      </c>
      <c r="Q80" s="194" t="str">
        <f>VLOOKUP(U80,Tabella_prezzi!$A$2:$L$91,3,FALSE)</f>
        <v>OpzDeviceCal</v>
      </c>
      <c r="R80" s="194">
        <f>VLOOKUP(U80,Tabella_prezzi!$A$2:$L$91,4,FALSE)*O80</f>
        <v>407.2</v>
      </c>
      <c r="S80" s="194"/>
      <c r="T80" s="192">
        <v>6</v>
      </c>
      <c r="U80" s="192" t="s">
        <v>102</v>
      </c>
      <c r="V80" s="194">
        <f>VLOOKUP(U80,Tabella_prezzi!$A$2:$L$91,4,FALSE)*T80</f>
        <v>152.69999999999999</v>
      </c>
      <c r="W80" s="194"/>
      <c r="X80" s="192" t="str">
        <f>VLOOKUP(U80,Tabella_prezzi!$A$2:$L$91,6,FALSE)</f>
        <v>TS4L6-WINDEVCAL</v>
      </c>
    </row>
    <row r="81" spans="1:24" x14ac:dyDescent="0.25">
      <c r="A81" s="200" t="str">
        <f>D81</f>
        <v>Ubuntu Server 22.04 LTS 64 Bit</v>
      </c>
      <c r="B81" s="192" t="s">
        <v>143</v>
      </c>
      <c r="C81" s="198"/>
      <c r="D81" s="194" t="str">
        <f>VLOOKUP(L81,Tabella_prezzi!$A$2:$L$91,9,FALSE)</f>
        <v>Ubuntu Server 22.04 LTS 64 Bit</v>
      </c>
      <c r="E81" s="197"/>
      <c r="F81" s="192"/>
      <c r="G81" s="192">
        <v>1</v>
      </c>
      <c r="H81" s="194" t="str">
        <f>VLOOKUP(L81,Tabella_prezzi!$A$2:$L$91,9,FALSE)</f>
        <v>Ubuntu Server 22.04 LTS 64 Bit</v>
      </c>
      <c r="I81" s="194" t="str">
        <f>VLOOKUP(L81,Tabella_prezzi!$A$2:$L$91,3,FALSE)</f>
        <v>OpzOpenSource</v>
      </c>
      <c r="J81" s="194">
        <f>VLOOKUP(L81,Tabella_prezzi!$A$2:$L$91,4,FALSE)</f>
        <v>37.119999999999997</v>
      </c>
      <c r="K81" s="194"/>
      <c r="L81" s="192" t="s">
        <v>107</v>
      </c>
      <c r="M81" s="192" t="str">
        <f>VLOOKUP(L81,Tabella_prezzi!$A$2:$L$91,6,FALSE)</f>
        <v>TS4L6-LINUX</v>
      </c>
      <c r="N81" s="192"/>
      <c r="O81" s="192">
        <v>20</v>
      </c>
      <c r="P81" s="194" t="str">
        <f>VLOOKUP(U81,Tabella_prezzi!$A$2:$L$91,9,FALSE)</f>
        <v>1-pack of Windows Server 2022/2019 User CALs (STD or DC)</v>
      </c>
      <c r="Q81" s="194" t="str">
        <f>VLOOKUP(U81,Tabella_prezzi!$A$2:$L$91,3,FALSE)</f>
        <v>OpzUserCal</v>
      </c>
      <c r="R81" s="194">
        <f>VLOOKUP(U81,Tabella_prezzi!$A$2:$L$91,4,FALSE)*O81</f>
        <v>700</v>
      </c>
      <c r="S81" s="194"/>
      <c r="T81" s="192">
        <v>6</v>
      </c>
      <c r="U81" s="192" t="s">
        <v>103</v>
      </c>
      <c r="W81" s="194">
        <f>VLOOKUP(U81,Tabella_prezzi!$A$2:$L$91,4,FALSE)*T81</f>
        <v>210</v>
      </c>
      <c r="X81" s="192" t="str">
        <f>VLOOKUP(U81,Tabella_prezzi!$A$2:$L$91,6,FALSE)</f>
        <v>TS4L6-WINUSRCAL</v>
      </c>
    </row>
    <row r="82" spans="1:24" x14ac:dyDescent="0.25">
      <c r="A82" s="200" t="str">
        <f>D82</f>
        <v>Windows Server 2022 Standard Edition, Add License,2CORE</v>
      </c>
      <c r="B82" s="192" t="s">
        <v>143</v>
      </c>
      <c r="C82" s="198"/>
      <c r="D82" s="194" t="str">
        <f>VLOOKUP(L82,Tabella_prezzi!$A$2:$L$91,9,FALSE)</f>
        <v>Windows Server 2022 Standard Edition, Add License,2CORE</v>
      </c>
      <c r="E82" s="197"/>
      <c r="F82" s="192"/>
      <c r="G82" s="192">
        <v>1</v>
      </c>
      <c r="H82" s="194" t="str">
        <f>VLOOKUP(L82,Tabella_prezzi!$A$2:$L$91,9,FALSE)</f>
        <v>Windows Server 2022 Standard Edition, Add License,2CORE</v>
      </c>
      <c r="I82" s="194" t="str">
        <f>VLOOKUP(L82,Tabella_prezzi!$A$2:$L$91,3,FALSE)</f>
        <v>OpzWinServSTD2core</v>
      </c>
      <c r="J82" s="194">
        <f>VLOOKUP(L82,Tabella_prezzi!$A$2:$L$91,4,FALSE)</f>
        <v>97.28</v>
      </c>
      <c r="K82" s="194"/>
      <c r="L82" s="192" t="s">
        <v>104</v>
      </c>
      <c r="M82" s="192" t="str">
        <f>VLOOKUP(L82,Tabella_prezzi!$A$2:$L$91,6,FALSE)</f>
        <v>TS4L6-WINSRV2C</v>
      </c>
      <c r="N82" s="192"/>
      <c r="O82" s="192">
        <v>16</v>
      </c>
      <c r="P82" s="194" t="str">
        <f>VLOOKUP(U82,Tabella_prezzi!$A$2:$L$91,9,FALSE)</f>
        <v>1-pack of Windows Server 2022/2019 Device CALs (STD or DC)</v>
      </c>
      <c r="Q82" s="194" t="str">
        <f>VLOOKUP(U82,Tabella_prezzi!$A$2:$L$91,3,FALSE)</f>
        <v>OpzDeviceCal</v>
      </c>
      <c r="R82" s="194">
        <f>VLOOKUP(U82,Tabella_prezzi!$A$2:$L$91,4,FALSE)*O82</f>
        <v>407.2</v>
      </c>
      <c r="S82" s="194"/>
      <c r="T82" s="192">
        <v>6</v>
      </c>
      <c r="U82" s="192" t="s">
        <v>102</v>
      </c>
      <c r="V82" s="194">
        <f>VLOOKUP(U82,Tabella_prezzi!$A$2:$L$91,4,FALSE)*T82</f>
        <v>152.69999999999999</v>
      </c>
      <c r="W82" s="194"/>
      <c r="X82" s="192" t="str">
        <f>VLOOKUP(U82,Tabella_prezzi!$A$2:$L$91,6,FALSE)</f>
        <v>TS4L6-WINDEVCAL</v>
      </c>
    </row>
    <row r="83" spans="1:24" x14ac:dyDescent="0.25">
      <c r="A83" s="200" t="str">
        <f>D83</f>
        <v>1-pack of Windows Server 2022/2019 Device CALs (STD or DC)</v>
      </c>
      <c r="B83" s="192" t="s">
        <v>143</v>
      </c>
      <c r="C83" s="198"/>
      <c r="D83" s="194" t="str">
        <f>VLOOKUP(L83,Tabella_prezzi!$A$2:$L$91,9,FALSE)</f>
        <v>1-pack of Windows Server 2022/2019 Device CALs (STD or DC)</v>
      </c>
      <c r="E83" s="197"/>
      <c r="F83" s="192"/>
      <c r="G83" s="192">
        <v>1</v>
      </c>
      <c r="H83" s="194" t="str">
        <f>VLOOKUP(L83,Tabella_prezzi!$A$2:$L$91,9,FALSE)</f>
        <v>1-pack of Windows Server 2022/2019 Device CALs (STD or DC)</v>
      </c>
      <c r="I83" s="194" t="str">
        <f>VLOOKUP(L83,Tabella_prezzi!$A$2:$L$91,3,FALSE)</f>
        <v>OpzDeviceCal</v>
      </c>
      <c r="J83" s="194">
        <f>VLOOKUP(L83,Tabella_prezzi!$A$2:$L$91,4,FALSE)</f>
        <v>25.45</v>
      </c>
      <c r="K83" s="194"/>
      <c r="L83" s="192" t="s">
        <v>102</v>
      </c>
      <c r="M83" s="192" t="str">
        <f>VLOOKUP(L83,Tabella_prezzi!$A$2:$L$91,6,FALSE)</f>
        <v>TS4L6-WINDEVCAL</v>
      </c>
      <c r="N83" s="192"/>
      <c r="O83" s="192">
        <v>20</v>
      </c>
      <c r="P83" s="194" t="str">
        <f>VLOOKUP(U83,Tabella_prezzi!$A$2:$L$91,9,FALSE)</f>
        <v>1-pack of Windows Server 2022/2019 User CALs (STD or DC)</v>
      </c>
      <c r="Q83" s="194" t="str">
        <f>VLOOKUP(U83,Tabella_prezzi!$A$2:$L$91,3,FALSE)</f>
        <v>OpzUserCal</v>
      </c>
      <c r="R83" s="194">
        <f>VLOOKUP(U83,Tabella_prezzi!$A$2:$L$91,4,FALSE)*O83</f>
        <v>700</v>
      </c>
      <c r="S83" s="194"/>
      <c r="T83" s="192">
        <v>6</v>
      </c>
      <c r="U83" s="192" t="s">
        <v>103</v>
      </c>
      <c r="W83" s="194">
        <f>VLOOKUP(U83,Tabella_prezzi!$A$2:$L$91,4,FALSE)*T83</f>
        <v>210</v>
      </c>
      <c r="X83" s="192" t="str">
        <f>VLOOKUP(U83,Tabella_prezzi!$A$2:$L$91,6,FALSE)</f>
        <v>TS4L6-WINUSRCAL</v>
      </c>
    </row>
    <row r="84" spans="1:24" x14ac:dyDescent="0.25">
      <c r="A84" s="200" t="str">
        <f>D84</f>
        <v>1-pack of Windows Server 2022/2019 User CALs (STD or DC)</v>
      </c>
      <c r="B84" s="192" t="s">
        <v>143</v>
      </c>
      <c r="C84" s="198"/>
      <c r="D84" s="194" t="str">
        <f>VLOOKUP(L84,Tabella_prezzi!$A$2:$L$91,9,FALSE)</f>
        <v>1-pack of Windows Server 2022/2019 User CALs (STD or DC)</v>
      </c>
      <c r="E84" s="197"/>
      <c r="F84" s="192"/>
      <c r="G84" s="192">
        <v>1</v>
      </c>
      <c r="H84" s="194" t="str">
        <f>VLOOKUP(L84,Tabella_prezzi!$A$2:$L$91,9,FALSE)</f>
        <v>1-pack of Windows Server 2022/2019 User CALs (STD or DC)</v>
      </c>
      <c r="I84" s="194" t="str">
        <f>VLOOKUP(L84,Tabella_prezzi!$A$2:$L$91,3,FALSE)</f>
        <v>OpzUserCal</v>
      </c>
      <c r="J84" s="194">
        <f>VLOOKUP(L84,Tabella_prezzi!$A$2:$L$91,4,FALSE)</f>
        <v>35</v>
      </c>
      <c r="K84" s="194"/>
      <c r="L84" s="192" t="s">
        <v>103</v>
      </c>
      <c r="M84" s="192" t="str">
        <f>VLOOKUP(L84,Tabella_prezzi!$A$2:$L$91,6,FALSE)</f>
        <v>TS4L6-WINUSRCAL</v>
      </c>
      <c r="N84" s="192"/>
      <c r="O84" s="192">
        <v>0</v>
      </c>
      <c r="P84" s="190"/>
      <c r="Q84" s="192" t="str">
        <f>""</f>
        <v/>
      </c>
      <c r="R84" s="192" t="str">
        <f>""</f>
        <v/>
      </c>
      <c r="S84" s="192"/>
      <c r="T84" s="192">
        <v>0</v>
      </c>
      <c r="U84" s="192">
        <v>0</v>
      </c>
      <c r="V84" s="192"/>
      <c r="W84" s="192"/>
      <c r="X84" s="192" t="str">
        <f>""</f>
        <v/>
      </c>
    </row>
    <row r="85" spans="1:24" x14ac:dyDescent="0.25">
      <c r="A85" s="192" t="s">
        <v>14</v>
      </c>
      <c r="B85" s="192" t="s">
        <v>143</v>
      </c>
      <c r="C85" s="198"/>
      <c r="D85" s="194"/>
      <c r="E85" s="197"/>
      <c r="F85" s="192"/>
      <c r="G85" s="192">
        <v>0</v>
      </c>
      <c r="H85" s="190"/>
      <c r="I85" s="192" t="str">
        <f>""</f>
        <v/>
      </c>
      <c r="J85" s="194"/>
      <c r="K85" s="194"/>
      <c r="L85" s="192" t="str">
        <f>""</f>
        <v/>
      </c>
      <c r="M85" s="192" t="str">
        <f>""</f>
        <v/>
      </c>
      <c r="N85" s="192"/>
      <c r="O85" s="192">
        <v>0</v>
      </c>
      <c r="P85" s="190"/>
      <c r="Q85" s="192" t="str">
        <f>""</f>
        <v/>
      </c>
      <c r="R85" s="192" t="str">
        <f>""</f>
        <v/>
      </c>
      <c r="S85" s="192"/>
      <c r="T85" s="192">
        <v>0</v>
      </c>
      <c r="U85" s="192">
        <v>0</v>
      </c>
      <c r="V85" s="192"/>
      <c r="W85" s="192"/>
      <c r="X85" s="192" t="str">
        <f>""</f>
        <v/>
      </c>
    </row>
    <row r="86" spans="1:24" x14ac:dyDescent="0.25">
      <c r="A86" s="200" t="str">
        <f>D86</f>
        <v>Windows Server 2022,Datacenter,ROK,16CORE</v>
      </c>
      <c r="B86" s="192" t="s">
        <v>143</v>
      </c>
      <c r="C86" s="198"/>
      <c r="D86" s="194" t="str">
        <f>VLOOKUP(L86,Tabella_prezzi!$A$2:$L$91,9,FALSE)</f>
        <v>Windows Server 2022,Datacenter,ROK,16CORE</v>
      </c>
      <c r="E86" s="197"/>
      <c r="F86" s="192"/>
      <c r="G86" s="192">
        <v>1</v>
      </c>
      <c r="H86" s="194" t="str">
        <f>VLOOKUP(L86,Tabella_prezzi!$A$2:$L$91,9,FALSE)</f>
        <v>Windows Server 2022,Datacenter,ROK,16CORE</v>
      </c>
      <c r="I86" s="194" t="str">
        <f>VLOOKUP(L86,Tabella_prezzi!$A$2:$L$91,3,FALSE)</f>
        <v>OpzWinServDC</v>
      </c>
      <c r="J86" s="194">
        <f>VLOOKUP(L86,Tabella_prezzi!$A$2:$L$91,4,FALSE)</f>
        <v>2230.59</v>
      </c>
      <c r="K86" s="194"/>
      <c r="L86" s="192" t="s">
        <v>105</v>
      </c>
      <c r="M86" s="192" t="str">
        <f>VLOOKUP(L86,Tabella_prezzi!$A$2:$L$91,6,FALSE)</f>
        <v>TS4L6-WinServDC</v>
      </c>
      <c r="N86" s="192"/>
      <c r="O86" s="192">
        <v>16</v>
      </c>
      <c r="P86" s="194" t="str">
        <f>VLOOKUP(U86,Tabella_prezzi!$A$2:$L$91,9,FALSE)</f>
        <v>1-pack of Windows Server 2022/2019 Device CALs (STD or DC)</v>
      </c>
      <c r="Q86" s="194" t="str">
        <f>VLOOKUP(U86,Tabella_prezzi!$A$2:$L$91,3,FALSE)</f>
        <v>OpzDeviceCal</v>
      </c>
      <c r="R86" s="194">
        <f>VLOOKUP(U86,Tabella_prezzi!$A$2:$L$91,4,FALSE)*O86</f>
        <v>407.2</v>
      </c>
      <c r="S86" s="194"/>
      <c r="T86" s="192">
        <v>6</v>
      </c>
      <c r="U86" s="192" t="s">
        <v>102</v>
      </c>
      <c r="V86" s="194">
        <f>VLOOKUP(U86,Tabella_prezzi!$A$2:$L$91,4,FALSE)*T86</f>
        <v>152.69999999999999</v>
      </c>
      <c r="W86" s="194"/>
      <c r="X86" s="192" t="str">
        <f>VLOOKUP(U86,Tabella_prezzi!$A$2:$L$91,6,FALSE)</f>
        <v>TS4L6-WINDEVCAL</v>
      </c>
    </row>
    <row r="87" spans="1:24" x14ac:dyDescent="0.25">
      <c r="A87" s="200" t="str">
        <f>D87</f>
        <v>Windows Server 2022 / 2019 Datacenter Edition,Add License,2CORE</v>
      </c>
      <c r="B87" s="192" t="s">
        <v>143</v>
      </c>
      <c r="C87" s="198"/>
      <c r="D87" s="194" t="str">
        <f>VLOOKUP(L87,Tabella_prezzi!$A$2:$L$91,9,FALSE)</f>
        <v>Windows Server 2022 / 2019 Datacenter Edition,Add License,2CORE</v>
      </c>
      <c r="E87" s="197"/>
      <c r="F87" s="192"/>
      <c r="G87" s="192">
        <v>1</v>
      </c>
      <c r="H87" s="194" t="str">
        <f>VLOOKUP(L87,Tabella_prezzi!$A$2:$L$91,9,FALSE)</f>
        <v>Windows Server 2022 / 2019 Datacenter Edition,Add License,2CORE</v>
      </c>
      <c r="I87" s="194" t="str">
        <f>VLOOKUP(L87,Tabella_prezzi!$A$2:$L$91,3,FALSE)</f>
        <v>OpzWinServDC2core</v>
      </c>
      <c r="J87" s="194">
        <f>VLOOKUP(L87,Tabella_prezzi!$A$2:$L$91,4,FALSE)</f>
        <v>438.85</v>
      </c>
      <c r="K87" s="194"/>
      <c r="L87" s="192" t="s">
        <v>106</v>
      </c>
      <c r="M87" s="192" t="str">
        <f>VLOOKUP(L87,Tabella_prezzi!$A$2:$L$91,6,FALSE)</f>
        <v>TS4L6-WinServDC2core</v>
      </c>
      <c r="N87" s="192"/>
      <c r="O87" s="192">
        <v>16</v>
      </c>
      <c r="P87" s="194" t="str">
        <f>VLOOKUP(U87,Tabella_prezzi!$A$2:$L$91,9,FALSE)</f>
        <v>1-pack of Windows Server 2022/2019 Device CALs (STD or DC)</v>
      </c>
      <c r="Q87" s="194" t="str">
        <f>VLOOKUP(U87,Tabella_prezzi!$A$2:$L$91,3,FALSE)</f>
        <v>OpzDeviceCal</v>
      </c>
      <c r="R87" s="194">
        <f>VLOOKUP(U87,Tabella_prezzi!$A$2:$L$91,4,FALSE)*O87</f>
        <v>407.2</v>
      </c>
      <c r="S87" s="194"/>
      <c r="T87" s="192">
        <v>6</v>
      </c>
      <c r="U87" s="192" t="s">
        <v>102</v>
      </c>
      <c r="V87" s="194">
        <f>VLOOKUP(U87,Tabella_prezzi!$A$2:$L$91,4,FALSE)*T87</f>
        <v>152.69999999999999</v>
      </c>
      <c r="W87" s="194"/>
      <c r="X87" s="192" t="str">
        <f>VLOOKUP(U87,Tabella_prezzi!$A$2:$L$91,6,FALSE)</f>
        <v>TS4L6-WINDEVCAL</v>
      </c>
    </row>
    <row r="89" spans="1:24" x14ac:dyDescent="0.25">
      <c r="A89" s="205" t="s">
        <v>144</v>
      </c>
    </row>
    <row r="90" spans="1:24" x14ac:dyDescent="0.25">
      <c r="A90" s="192" t="str">
        <f>""</f>
        <v/>
      </c>
      <c r="B90" s="192"/>
      <c r="C90" s="198"/>
      <c r="D90" s="192"/>
      <c r="E90" s="197"/>
      <c r="F90" s="192"/>
      <c r="G90" s="192" t="str">
        <f>""</f>
        <v/>
      </c>
      <c r="H90" s="190"/>
      <c r="I90" s="192" t="str">
        <f>""</f>
        <v/>
      </c>
      <c r="J90" s="194"/>
      <c r="K90" s="194"/>
      <c r="L90" s="192" t="str">
        <f>""</f>
        <v/>
      </c>
      <c r="M90" s="192" t="str">
        <f>""</f>
        <v/>
      </c>
      <c r="N90" s="192"/>
    </row>
    <row r="91" spans="1:24" x14ac:dyDescent="0.25">
      <c r="A91" s="194" t="str">
        <f>VLOOKUP(L91,Tabella_prezzi!$A$2:$L$91,8,FALSE)</f>
        <v>2.4TB 10k SAS ISE 12Gbps</v>
      </c>
      <c r="B91" s="192" t="s">
        <v>145</v>
      </c>
      <c r="C91" s="198"/>
      <c r="D91" s="194" t="str">
        <f>VLOOKUP(L91,Tabella_prezzi!$A$2:$L$91,9,FALSE)</f>
        <v>2.4TB 10k 512e SAS ISE 12Gbps 2.5in Hot Plug Hard Drive</v>
      </c>
      <c r="E91" s="197"/>
      <c r="F91" s="192"/>
      <c r="G91" s="192">
        <v>1</v>
      </c>
      <c r="H91" s="194" t="str">
        <f>VLOOKUP(L91,Tabella_prezzi!$A$2:$L$91,9,FALSE)</f>
        <v>2.4TB 10k 512e SAS ISE 12Gbps 2.5in Hot Plug Hard Drive</v>
      </c>
      <c r="I91" s="194" t="str">
        <f>VLOOKUP(L91,Tabella_prezzi!$A$2:$L$91,3,FALSE)</f>
        <v>OpzHDD2TB</v>
      </c>
      <c r="J91" s="194">
        <f>VLOOKUP(L91,Tabella_prezzi!$A$2:$L$91,4,FALSE)</f>
        <v>137.87</v>
      </c>
      <c r="K91" s="194"/>
      <c r="L91" s="189" t="s">
        <v>90</v>
      </c>
      <c r="M91" s="192" t="str">
        <f>VLOOKUP(L91,Tabella_prezzi!$A$2:$L$91,6,FALSE)</f>
        <v>TS4L6-HDD2TB</v>
      </c>
      <c r="N91" s="192"/>
    </row>
    <row r="92" spans="1:24" x14ac:dyDescent="0.25">
      <c r="A92" s="194" t="str">
        <f>VLOOKUP(L92,Tabella_prezzi!$A$2:$L$91,8,FALSE)</f>
        <v>1.2TB 10K RPM SAS ISE 12Gbps</v>
      </c>
      <c r="B92" s="192" t="s">
        <v>145</v>
      </c>
      <c r="C92" s="198"/>
      <c r="D92" s="194" t="str">
        <f>VLOOKUP(L92,Tabella_prezzi!$A$2:$L$91,9,FALSE)</f>
        <v>1.2TB 10k 512n SAS ISE 12Gbps 2.5in Hot Plug Hard Drive</v>
      </c>
      <c r="E92" s="197"/>
      <c r="F92" s="192"/>
      <c r="G92" s="192">
        <v>1</v>
      </c>
      <c r="H92" s="194" t="str">
        <f>VLOOKUP(L92,Tabella_prezzi!$A$2:$L$91,9,FALSE)</f>
        <v>1.2TB 10k 512n SAS ISE 12Gbps 2.5in Hot Plug Hard Drive</v>
      </c>
      <c r="I92" s="194" t="str">
        <f>VLOOKUP(L92,Tabella_prezzi!$A$2:$L$91,3,FALSE)</f>
        <v>OpzHDD1TB</v>
      </c>
      <c r="J92" s="194">
        <f>VLOOKUP(L92,Tabella_prezzi!$A$2:$L$91,4,FALSE)</f>
        <v>79.540000000000006</v>
      </c>
      <c r="K92" s="194"/>
      <c r="L92" s="189" t="s">
        <v>91</v>
      </c>
      <c r="M92" s="192" t="str">
        <f>VLOOKUP(L92,Tabella_prezzi!$A$2:$L$91,6,FALSE)</f>
        <v>TS4L6-HDD1TB</v>
      </c>
      <c r="N92" s="192"/>
    </row>
    <row r="93" spans="1:24" x14ac:dyDescent="0.25">
      <c r="A93" s="194" t="str">
        <f>VLOOKUP(L93,Tabella_prezzi!$A$2:$L$91,8,FALSE)</f>
        <v>3.84TB SSD SAS ISE RI 12Gbps</v>
      </c>
      <c r="B93" s="192" t="s">
        <v>145</v>
      </c>
      <c r="C93" s="198"/>
      <c r="D93" s="194" t="str">
        <f>VLOOKUP(L93,Tabella_prezzi!$A$2:$L$91,9,FALSE)</f>
        <v>3.84TB SSD SAS ISE RI 12Gbps 512e 2.5in PM6 Hot-Plug 1 DWPD</v>
      </c>
      <c r="E93" s="197"/>
      <c r="F93" s="192"/>
      <c r="G93" s="192">
        <v>1</v>
      </c>
      <c r="H93" s="194" t="str">
        <f>VLOOKUP(L93,Tabella_prezzi!$A$2:$L$91,9,FALSE)</f>
        <v>3.84TB SSD SAS ISE RI 12Gbps 512e 2.5in PM6 Hot-Plug 1 DWPD</v>
      </c>
      <c r="I93" s="194" t="str">
        <f>VLOOKUP(L93,Tabella_prezzi!$A$2:$L$91,3,FALSE)</f>
        <v>OpzSSD-RI3,8TB</v>
      </c>
      <c r="J93" s="194">
        <f>VLOOKUP(L93,Tabella_prezzi!$A$2:$L$91,4,FALSE)</f>
        <v>944.35</v>
      </c>
      <c r="K93" s="194"/>
      <c r="L93" s="189" t="s">
        <v>92</v>
      </c>
      <c r="M93" s="192" t="str">
        <f>VLOOKUP(L93,Tabella_prezzi!$A$2:$L$91,6,FALSE)</f>
        <v>TS4L6-SSD-RI3,8TB</v>
      </c>
      <c r="N93" s="192"/>
    </row>
    <row r="94" spans="1:24" x14ac:dyDescent="0.25">
      <c r="A94" s="194" t="str">
        <f>VLOOKUP(L94,Tabella_prezzi!$A$2:$L$91,8,FALSE)</f>
        <v>1.92TB SSD SAS ISE RI 12Gbps</v>
      </c>
      <c r="B94" s="192" t="s">
        <v>145</v>
      </c>
      <c r="C94" s="198"/>
      <c r="D94" s="194" t="str">
        <f>VLOOKUP(L94,Tabella_prezzi!$A$2:$L$91,9,FALSE)</f>
        <v>1.92TB SSD SAS ISE RI 12Gbps 512e 2.5in Hot-Plug 1 DWP</v>
      </c>
      <c r="E94" s="197"/>
      <c r="F94" s="192"/>
      <c r="G94" s="192">
        <v>1</v>
      </c>
      <c r="H94" s="194" t="str">
        <f>VLOOKUP(L94,Tabella_prezzi!$A$2:$L$91,9,FALSE)</f>
        <v>1.92TB SSD SAS ISE RI 12Gbps 512e 2.5in Hot-Plug 1 DWP</v>
      </c>
      <c r="I94" s="194" t="str">
        <f>VLOOKUP(L94,Tabella_prezzi!$A$2:$L$91,3,FALSE)</f>
        <v>OpzSSD-RI1,6TB</v>
      </c>
      <c r="J94" s="194">
        <f>VLOOKUP(L94,Tabella_prezzi!$A$2:$L$91,4,FALSE)</f>
        <v>445.41</v>
      </c>
      <c r="K94" s="194"/>
      <c r="L94" s="189" t="s">
        <v>93</v>
      </c>
      <c r="M94" s="192" t="str">
        <f>VLOOKUP(L94,Tabella_prezzi!$A$2:$L$91,6,FALSE)</f>
        <v>TS4L6-SSD-RI1,6TB</v>
      </c>
      <c r="N94" s="192"/>
    </row>
    <row r="95" spans="1:24" x14ac:dyDescent="0.25">
      <c r="A95" s="194" t="str">
        <f>VLOOKUP(L95,Tabella_prezzi!$A$2:$L$91,8,FALSE)</f>
        <v>1.6TB SSD SAS ISE MU 12Gbps</v>
      </c>
      <c r="B95" s="192" t="s">
        <v>145</v>
      </c>
      <c r="C95" s="198"/>
      <c r="D95" s="194" t="str">
        <f>VLOOKUP(L95,Tabella_prezzi!$A$2:$L$91,9,FALSE)</f>
        <v>1.6TB SSD SAS ISE MU 12Gbps 512e 2.5in Hot-Plug PM6 3 DWPD</v>
      </c>
      <c r="E95" s="197"/>
      <c r="F95" s="192"/>
      <c r="G95" s="192">
        <v>1</v>
      </c>
      <c r="H95" s="194" t="str">
        <f>VLOOKUP(L95,Tabella_prezzi!$A$2:$L$91,9,FALSE)</f>
        <v>1.6TB SSD SAS ISE MU 12Gbps 512e 2.5in Hot-Plug PM6 3 DWPD</v>
      </c>
      <c r="I95" s="194" t="str">
        <f>VLOOKUP(L95,Tabella_prezzi!$A$2:$L$91,3,FALSE)</f>
        <v>OpzSSD-MU1,6TB</v>
      </c>
      <c r="J95" s="194">
        <f>VLOOKUP(L95,Tabella_prezzi!$A$2:$L$91,4,FALSE)</f>
        <v>442.13</v>
      </c>
      <c r="K95" s="194"/>
      <c r="L95" s="189" t="s">
        <v>94</v>
      </c>
      <c r="M95" s="192" t="str">
        <f>VLOOKUP(L95,Tabella_prezzi!$A$2:$L$91,6,FALSE)</f>
        <v>TS4L6-SSD-MU1,6TB</v>
      </c>
      <c r="N95" s="192"/>
    </row>
    <row r="96" spans="1:24" x14ac:dyDescent="0.25">
      <c r="A96" s="194" t="str">
        <f>VLOOKUP(L96,Tabella_prezzi!$A$2:$L$91,8,FALSE)</f>
        <v>960GB SSD SAS ISE RI 12Gbps</v>
      </c>
      <c r="B96" s="192" t="s">
        <v>145</v>
      </c>
      <c r="C96" s="198"/>
      <c r="D96" s="194" t="str">
        <f>VLOOKUP(L96,Tabella_prezzi!$A$2:$L$91,9,FALSE)</f>
        <v>960GB SSD SAS ISE RI 12Gbps 512e 2.5in Hot-Plug 1 DWPD</v>
      </c>
      <c r="E96" s="197"/>
      <c r="F96" s="192"/>
      <c r="G96" s="192">
        <v>1</v>
      </c>
      <c r="H96" s="194" t="str">
        <f>VLOOKUP(L96,Tabella_prezzi!$A$2:$L$91,9,FALSE)</f>
        <v>960GB SSD SAS ISE RI 12Gbps 512e 2.5in Hot-Plug 1 DWPD</v>
      </c>
      <c r="I96" s="194" t="str">
        <f>VLOOKUP(L96,Tabella_prezzi!$A$2:$L$91,3,FALSE)</f>
        <v>OpzSSD-RI800GB</v>
      </c>
      <c r="J96" s="194">
        <f>VLOOKUP(L96,Tabella_prezzi!$A$2:$L$91,4,FALSE)</f>
        <v>265.13</v>
      </c>
      <c r="K96" s="194"/>
      <c r="L96" s="189" t="s">
        <v>95</v>
      </c>
      <c r="M96" s="192" t="str">
        <f>VLOOKUP(L96,Tabella_prezzi!$A$2:$L$91,6,FALSE)</f>
        <v>TS4L6-SSD-RI800GB</v>
      </c>
      <c r="N96" s="192"/>
    </row>
    <row r="97" spans="1:14" x14ac:dyDescent="0.25">
      <c r="A97" s="194" t="str">
        <f>VLOOKUP(L97,Tabella_prezzi!$A$2:$L$91,8,FALSE)</f>
        <v>800GB SSD SAS ISE Mix Use 12Gbps</v>
      </c>
      <c r="B97" s="192" t="s">
        <v>145</v>
      </c>
      <c r="C97" s="198"/>
      <c r="D97" s="194" t="str">
        <f>VLOOKUP(L97,Tabella_prezzi!$A$2:$L$91,9,FALSE)</f>
        <v>800GB SSD SAS ISE Mix Use 12Gbps 512e 2.5in Hot-plug, 3 DWPD</v>
      </c>
      <c r="E97" s="197"/>
      <c r="F97" s="192"/>
      <c r="G97" s="192">
        <v>1</v>
      </c>
      <c r="H97" s="194" t="str">
        <f>VLOOKUP(L97,Tabella_prezzi!$A$2:$L$91,9,FALSE)</f>
        <v>800GB SSD SAS ISE Mix Use 12Gbps 512e 2.5in Hot-plug, 3 DWPD</v>
      </c>
      <c r="I97" s="194" t="str">
        <f>VLOOKUP(L97,Tabella_prezzi!$A$2:$L$91,3,FALSE)</f>
        <v>OpzSSD-MU800GB</v>
      </c>
      <c r="J97" s="194">
        <f>VLOOKUP(L97,Tabella_prezzi!$A$2:$L$91,4,FALSE)</f>
        <v>275.73</v>
      </c>
      <c r="K97" s="194"/>
      <c r="L97" s="189" t="s">
        <v>96</v>
      </c>
      <c r="M97" s="192" t="str">
        <f>VLOOKUP(L97,Tabella_prezzi!$A$2:$L$91,6,FALSE)</f>
        <v>TS4L6-SSD-MU800GB</v>
      </c>
      <c r="N97" s="192"/>
    </row>
    <row r="98" spans="1:14" x14ac:dyDescent="0.25">
      <c r="A98" s="194" t="str">
        <f>VLOOKUP(L98,Tabella_prezzi!$A$2:$L$91,8,FALSE)</f>
        <v>1.6TB Enterprise NVMe Mixed Use Drive U.2</v>
      </c>
      <c r="B98" s="192" t="s">
        <v>145</v>
      </c>
      <c r="C98" s="198"/>
      <c r="D98" s="194" t="str">
        <f>VLOOKUP(L98,Tabella_prezzi!$A$2:$L$91,9,FALSE)</f>
        <v>1.6TB, Enterprise, NVMe, Mixed Use Drive, U.2, Gen4 with carrier</v>
      </c>
      <c r="E98" s="197"/>
      <c r="F98" s="192"/>
      <c r="G98" s="192">
        <v>1</v>
      </c>
      <c r="H98" s="194" t="str">
        <f>VLOOKUP(L98,Tabella_prezzi!$A$2:$L$91,9,FALSE)</f>
        <v>1.6TB, Enterprise, NVMe, Mixed Use Drive, U.2, Gen4 with carrier</v>
      </c>
      <c r="I98" s="194" t="str">
        <f>VLOOKUP(L98,Tabella_prezzi!$A$2:$L$91,3,FALSE)</f>
        <v>OpzNVME1,6TB</v>
      </c>
      <c r="J98" s="194">
        <f>VLOOKUP(L98,Tabella_prezzi!$A$2:$L$91,4,FALSE)</f>
        <v>566.61</v>
      </c>
      <c r="K98" s="194"/>
      <c r="L98" s="189" t="s">
        <v>97</v>
      </c>
      <c r="M98" s="192" t="str">
        <f>VLOOKUP(L98,Tabella_prezzi!$A$2:$L$91,6,FALSE)</f>
        <v>TS4L6-NVME1,6TB</v>
      </c>
      <c r="N98" s="192"/>
    </row>
    <row r="99" spans="1:14" x14ac:dyDescent="0.25">
      <c r="A99" s="194" t="str">
        <f>VLOOKUP(L99,Tabella_prezzi!$A$2:$L$91,8,FALSE)</f>
        <v>7.68TB SSD RI SAS ISE 12Gbps</v>
      </c>
      <c r="B99" s="192" t="s">
        <v>145</v>
      </c>
      <c r="C99" s="198"/>
      <c r="D99" s="194" t="str">
        <f>VLOOKUP(L99,Tabella_prezzi!$A$2:$L$91,9,FALSE)</f>
        <v>7.68TB SSD RI SAS ISE 12Gbps 512e 2.5in PM1643a Hot-Plug 1 DWPD</v>
      </c>
      <c r="E99" s="197"/>
      <c r="F99" s="192"/>
      <c r="G99" s="192">
        <v>1</v>
      </c>
      <c r="H99" s="194" t="str">
        <f>VLOOKUP(L99,Tabella_prezzi!$A$2:$L$91,9,FALSE)</f>
        <v>7.68TB SSD RI SAS ISE 12Gbps 512e 2.5in PM1643a Hot-Plug 1 DWPD</v>
      </c>
      <c r="I99" s="194" t="str">
        <f>VLOOKUP(L99,Tabella_prezzi!$A$2:$L$91,3,FALSE)</f>
        <v>OpzSSD7,68</v>
      </c>
      <c r="J99" s="194">
        <f>VLOOKUP(L99,Tabella_prezzi!$A$2:$L$91,4,FALSE)</f>
        <v>2844.45</v>
      </c>
      <c r="K99" s="194"/>
      <c r="L99" s="189" t="s">
        <v>112</v>
      </c>
      <c r="M99" s="192" t="str">
        <f>VLOOKUP(L99,Tabella_prezzi!$A$2:$L$91,6,FALSE)</f>
        <v>TS4L6-SSD7.68RI</v>
      </c>
      <c r="N99" s="192"/>
    </row>
    <row r="100" spans="1:14" x14ac:dyDescent="0.25">
      <c r="A100" s="194" t="str">
        <f>VLOOKUP(L100,Tabella_prezzi!$A$2:$L$91,8,FALSE)</f>
        <v>3.2TB, Enterprise, NVMe, Mixed Use</v>
      </c>
      <c r="B100" s="192" t="s">
        <v>145</v>
      </c>
      <c r="C100" s="198"/>
      <c r="D100" s="194" t="str">
        <f>VLOOKUP(L100,Tabella_prezzi!$A$2:$L$91,9,FALSE)</f>
        <v>3.2TB, Enterprise, NVMe, Mixed Use, U2, G4, P5600 with carrier</v>
      </c>
      <c r="E100" s="197"/>
      <c r="F100" s="192"/>
      <c r="G100" s="192">
        <v>1</v>
      </c>
      <c r="H100" s="194" t="str">
        <f>VLOOKUP(L100,Tabella_prezzi!$A$2:$L$91,9,FALSE)</f>
        <v>3.2TB, Enterprise, NVMe, Mixed Use, U2, G4, P5600 with carrier</v>
      </c>
      <c r="I100" s="194" t="str">
        <f>VLOOKUP(L100,Tabella_prezzi!$A$2:$L$91,3,FALSE)</f>
        <v>OpzNVMe3,2</v>
      </c>
      <c r="J100" s="194">
        <f>VLOOKUP(L100,Tabella_prezzi!$A$2:$L$91,4,FALSE)</f>
        <v>1578.15</v>
      </c>
      <c r="K100" s="194"/>
      <c r="L100" s="189" t="s">
        <v>113</v>
      </c>
      <c r="M100" s="192" t="str">
        <f>VLOOKUP(L100,Tabella_prezzi!$A$2:$L$91,6,FALSE)</f>
        <v>TS4L6-NVMe3.2MU</v>
      </c>
      <c r="N100" s="192"/>
    </row>
    <row r="101" spans="1:14" x14ac:dyDescent="0.25">
      <c r="A101" s="194" t="str">
        <f>VLOOKUP(L101,Tabella_prezzi!$A$2:$L$91,8,FALSE)</f>
        <v>1.92TB, Enterprise, NVMe, Read Intensive</v>
      </c>
      <c r="B101" s="192" t="s">
        <v>145</v>
      </c>
      <c r="C101" s="198"/>
      <c r="D101" s="194" t="str">
        <f>VLOOKUP(L101,Tabella_prezzi!$A$2:$L$91,9,FALSE)</f>
        <v>1.92TB, Enterprise, NVMe, Read Intensive, U2, G4, P5500</v>
      </c>
      <c r="E101" s="197"/>
      <c r="F101" s="192"/>
      <c r="G101" s="192">
        <v>1</v>
      </c>
      <c r="H101" s="194" t="str">
        <f>VLOOKUP(L101,Tabella_prezzi!$A$2:$L$91,9,FALSE)</f>
        <v>1.92TB, Enterprise, NVMe, Read Intensive, U2, G4, P5500</v>
      </c>
      <c r="I101" s="194" t="str">
        <f>VLOOKUP(L101,Tabella_prezzi!$A$2:$L$91,3,FALSE)</f>
        <v>OpzNVMe1,92</v>
      </c>
      <c r="J101" s="194">
        <f>VLOOKUP(L101,Tabella_prezzi!$A$2:$L$91,4,FALSE)</f>
        <v>938.25</v>
      </c>
      <c r="K101" s="194"/>
      <c r="L101" s="189" t="s">
        <v>114</v>
      </c>
      <c r="M101" s="192" t="str">
        <f>VLOOKUP(L101,Tabella_prezzi!$A$2:$L$91,6,FALSE)</f>
        <v>TS4L6-NVMe1.92RI</v>
      </c>
      <c r="N101" s="192"/>
    </row>
    <row r="102" spans="1:14" x14ac:dyDescent="0.25">
      <c r="A102" s="194" t="str">
        <f>VLOOKUP(L102,Tabella_prezzi!$A$2:$L$91,8,FALSE)</f>
        <v>3.84TB, Enterprise, NVMe, Read Intensive</v>
      </c>
      <c r="B102" s="192" t="s">
        <v>145</v>
      </c>
      <c r="C102" s="198"/>
      <c r="D102" s="194" t="str">
        <f>VLOOKUP(L102,Tabella_prezzi!$A$2:$L$91,9,FALSE)</f>
        <v>3.84TB, Enterprise, NVMe, Read Intensive, U2, G4, P5500</v>
      </c>
      <c r="E102" s="197"/>
      <c r="F102" s="192"/>
      <c r="G102" s="192">
        <v>1</v>
      </c>
      <c r="H102" s="194" t="str">
        <f>VLOOKUP(L102,Tabella_prezzi!$A$2:$L$91,9,FALSE)</f>
        <v>3.84TB, Enterprise, NVMe, Read Intensive, U2, G4, P5500</v>
      </c>
      <c r="I102" s="194" t="str">
        <f>VLOOKUP(L102,Tabella_prezzi!$A$2:$L$91,3,FALSE)</f>
        <v>OpzNVMe3,84</v>
      </c>
      <c r="J102" s="194">
        <f>VLOOKUP(L102,Tabella_prezzi!$A$2:$L$91,4,FALSE)</f>
        <v>1576.8</v>
      </c>
      <c r="K102" s="194"/>
      <c r="L102" s="192" t="s">
        <v>115</v>
      </c>
      <c r="M102" s="192" t="str">
        <f>VLOOKUP(L102,Tabella_prezzi!$A$2:$L$91,6,FALSE)</f>
        <v>TS4L6-NVMe3.84RI</v>
      </c>
      <c r="N102" s="192"/>
    </row>
    <row r="104" spans="1:14" x14ac:dyDescent="0.25">
      <c r="A104" s="205" t="s">
        <v>146</v>
      </c>
    </row>
    <row r="105" spans="1:14" x14ac:dyDescent="0.25">
      <c r="A105" s="192" t="s">
        <v>147</v>
      </c>
      <c r="B105" s="192" t="s">
        <v>28</v>
      </c>
      <c r="C105" s="198"/>
      <c r="D105" s="192" t="s">
        <v>147</v>
      </c>
      <c r="E105" s="197"/>
      <c r="F105" s="192"/>
      <c r="G105" s="192" t="str">
        <f>""</f>
        <v/>
      </c>
      <c r="H105" s="190"/>
      <c r="I105" s="192" t="str">
        <f>""</f>
        <v/>
      </c>
      <c r="J105" s="194"/>
      <c r="K105" s="194"/>
      <c r="L105" s="192" t="str">
        <f>""</f>
        <v/>
      </c>
      <c r="M105" s="192" t="str">
        <f>""</f>
        <v/>
      </c>
      <c r="N105" s="192"/>
    </row>
    <row r="106" spans="1:14" x14ac:dyDescent="0.25">
      <c r="A106" s="192" t="s">
        <v>148</v>
      </c>
      <c r="B106" s="192" t="s">
        <v>28</v>
      </c>
      <c r="C106" s="198"/>
      <c r="D106" s="194" t="str">
        <f>VLOOKUP(L106,Tabella_prezzi!$A$2:$L$91,8,FALSE)</f>
        <v>Dual, Hot-plug Power Supply (1+1), 1400W in sostituzione di quelli in configurazione BASE</v>
      </c>
      <c r="E106" s="197"/>
      <c r="F106" s="192"/>
      <c r="G106" s="192">
        <v>1</v>
      </c>
      <c r="H106" s="194" t="str">
        <f>VLOOKUP(L106,Tabella_prezzi!$A$2:$L$91,9,FALSE)</f>
        <v>Dual, Hot-plug Power Supply (1+1), 1400W in sostituzione di quelli in configurazione BASE</v>
      </c>
      <c r="I106" s="194" t="str">
        <f>VLOOKUP(L106,Tabella_prezzi!$A$2:$L$91,3,FALSE)</f>
        <v>OpzPSU1400W</v>
      </c>
      <c r="K106" s="194">
        <f>VLOOKUP(L106,Tabella_prezzi!$A$2:$L$91,4,FALSE)</f>
        <v>0</v>
      </c>
      <c r="L106" s="192" t="s">
        <v>149</v>
      </c>
      <c r="M106" s="192" t="str">
        <f>VLOOKUP(L106,Tabella_prezzi!$A$2:$L$91,6,FALSE)</f>
        <v>TS4L6-PSU1400W</v>
      </c>
      <c r="N106" s="192"/>
    </row>
    <row r="107" spans="1:14" x14ac:dyDescent="0.25">
      <c r="A107" s="192" t="s">
        <v>150</v>
      </c>
      <c r="B107" s="192" t="s">
        <v>28</v>
      </c>
      <c r="C107" s="198"/>
      <c r="D107" s="194" t="str">
        <f>VLOOKUP(L107,Tabella_prezzi!$A$2:$L$91,8,FALSE)</f>
        <v>SFP+ SR Optic for all SFP+ ports except high temp validation warning cards</v>
      </c>
      <c r="E107" s="197"/>
      <c r="F107" s="192"/>
      <c r="G107" s="192">
        <v>1</v>
      </c>
      <c r="H107" s="194" t="str">
        <f>VLOOKUP(L107,Tabella_prezzi!$A$2:$L$91,9,FALSE)</f>
        <v>SFP+ SR Optic for all SFP+ ports except high temp validation warning cards</v>
      </c>
      <c r="I107" s="194" t="str">
        <f>VLOOKUP(L107,Tabella_prezzi!$A$2:$L$91,3,FALSE)</f>
        <v>OpzSFP+</v>
      </c>
      <c r="K107" s="194">
        <f>VLOOKUP(L107,Tabella_prezzi!$A$2:$L$91,4,FALSE)</f>
        <v>17.55</v>
      </c>
      <c r="L107" s="192" t="s">
        <v>151</v>
      </c>
      <c r="M107" s="192" t="str">
        <f>VLOOKUP(L107,Tabella_prezzi!$A$2:$L$91,6,FALSE)</f>
        <v>TS4L6-OT10GB</v>
      </c>
      <c r="N107" s="192"/>
    </row>
    <row r="109" spans="1:14" x14ac:dyDescent="0.25">
      <c r="A109" s="205" t="s">
        <v>152</v>
      </c>
      <c r="K109" s="192" t="str">
        <f>""</f>
        <v/>
      </c>
    </row>
    <row r="110" spans="1:14" ht="15" customHeight="1" x14ac:dyDescent="0.25">
      <c r="A110" s="192" t="str">
        <f>""</f>
        <v/>
      </c>
      <c r="B110" s="192" t="str">
        <f>""</f>
        <v/>
      </c>
      <c r="C110" s="192" t="str">
        <f>""</f>
        <v/>
      </c>
      <c r="D110" s="192" t="str">
        <f>""</f>
        <v/>
      </c>
      <c r="E110" s="192" t="str">
        <f>""</f>
        <v/>
      </c>
      <c r="F110" s="192" t="str">
        <f>""</f>
        <v/>
      </c>
      <c r="G110" s="192" t="str">
        <f>""</f>
        <v/>
      </c>
      <c r="H110" s="192" t="str">
        <f>""</f>
        <v/>
      </c>
      <c r="I110" s="192" t="str">
        <f>""</f>
        <v/>
      </c>
      <c r="J110" s="192" t="str">
        <f>""</f>
        <v/>
      </c>
      <c r="K110" s="192" t="str">
        <f>""</f>
        <v/>
      </c>
    </row>
    <row r="111" spans="1:14" x14ac:dyDescent="0.25">
      <c r="A111" s="60" t="s">
        <v>153</v>
      </c>
      <c r="B111" s="60" t="str">
        <f>""</f>
        <v/>
      </c>
      <c r="C111" s="60" t="str">
        <f>""</f>
        <v/>
      </c>
      <c r="D111" s="60" t="str">
        <f>""</f>
        <v/>
      </c>
      <c r="E111" s="60" t="str">
        <f>""</f>
        <v/>
      </c>
      <c r="F111" s="60" t="str">
        <f>""</f>
        <v/>
      </c>
      <c r="G111" s="60" t="str">
        <f>""</f>
        <v/>
      </c>
      <c r="H111" s="60" t="str">
        <f>""</f>
        <v/>
      </c>
      <c r="I111" s="60" t="str">
        <f>""</f>
        <v/>
      </c>
      <c r="J111" s="60" t="str">
        <f>""</f>
        <v/>
      </c>
      <c r="K111" s="60">
        <v>0</v>
      </c>
      <c r="L111" s="60" t="str">
        <f>""</f>
        <v/>
      </c>
      <c r="M111" s="60" t="str">
        <f>""</f>
        <v/>
      </c>
    </row>
    <row r="113" spans="1:14" x14ac:dyDescent="0.25">
      <c r="A113" s="205" t="s">
        <v>154</v>
      </c>
    </row>
    <row r="114" spans="1:14" x14ac:dyDescent="0.25">
      <c r="A114" s="192"/>
      <c r="B114" s="192"/>
      <c r="C114" s="198"/>
      <c r="D114" s="192"/>
      <c r="E114" s="197"/>
      <c r="F114" s="192"/>
      <c r="G114" s="192" t="str">
        <f>""</f>
        <v/>
      </c>
      <c r="H114" s="190"/>
      <c r="I114" s="192" t="str">
        <f>""</f>
        <v/>
      </c>
      <c r="J114" s="192"/>
      <c r="K114" s="192"/>
      <c r="L114" s="192" t="str">
        <f>""</f>
        <v/>
      </c>
      <c r="M114" s="192" t="str">
        <f>""</f>
        <v/>
      </c>
      <c r="N114" s="192"/>
    </row>
    <row r="115" spans="1:14" x14ac:dyDescent="0.25">
      <c r="A115" s="200" t="str">
        <f>D115</f>
        <v>PERC H740P RAID Controller, 8Gb NV Cache, Adapter, Full Height</v>
      </c>
      <c r="B115" s="200" t="str">
        <f>D115</f>
        <v>PERC H740P RAID Controller, 8Gb NV Cache, Adapter, Full Height</v>
      </c>
      <c r="C115" s="198"/>
      <c r="D115" s="194" t="str">
        <f>VLOOKUP(L115,Tabella_prezzi!$A$2:$L$91,9,FALSE)</f>
        <v>PERC H740P RAID Controller, 8Gb NV Cache, Adapter, Full Height</v>
      </c>
      <c r="E115" s="197"/>
      <c r="F115" s="192"/>
      <c r="G115" s="192" t="str">
        <f>""</f>
        <v/>
      </c>
      <c r="H115" s="194" t="str">
        <f>VLOOKUP(L115,Tabella_prezzi!$A$2:$L$91,9,FALSE)</f>
        <v>PERC H740P RAID Controller, 8Gb NV Cache, Adapter, Full Height</v>
      </c>
      <c r="I115" s="192" t="str">
        <f>""</f>
        <v/>
      </c>
      <c r="J115" s="192"/>
      <c r="K115" s="192"/>
      <c r="L115" s="192" t="s">
        <v>155</v>
      </c>
      <c r="M115" s="192" t="str">
        <f>""</f>
        <v/>
      </c>
      <c r="N115" s="192"/>
    </row>
    <row r="116" spans="1:14" x14ac:dyDescent="0.25">
      <c r="A116" s="200" t="str">
        <f>D116</f>
        <v>HBA330+ Adapter FH for R940</v>
      </c>
      <c r="B116" s="200" t="str">
        <f>D116</f>
        <v>HBA330+ Adapter FH for R940</v>
      </c>
      <c r="C116" s="198"/>
      <c r="D116" s="194" t="str">
        <f>VLOOKUP(L116,Tabella_prezzi!$A$2:$L$91,9,FALSE)</f>
        <v>HBA330+ Adapter FH for R940</v>
      </c>
      <c r="E116" s="197"/>
      <c r="F116" s="192"/>
      <c r="G116" s="192">
        <v>1</v>
      </c>
      <c r="H116" s="194" t="str">
        <f>VLOOKUP(L116,Tabella_prezzi!$A$2:$L$91,9,FALSE)</f>
        <v>HBA330+ Adapter FH for R940</v>
      </c>
      <c r="I116" s="192" t="str">
        <f>""</f>
        <v/>
      </c>
      <c r="J116" s="192"/>
      <c r="K116" s="194">
        <f>VLOOKUP(L116,Tabella_prezzi!$A$2:$L$91,4,FALSE)</f>
        <v>0</v>
      </c>
      <c r="L116" s="192" t="s">
        <v>564</v>
      </c>
      <c r="M116" s="192" t="str">
        <f>VLOOKUP(L116,Tabella_prezzi!$A$2:$L$91,6,FALSE)</f>
        <v>TS4L6-HBA</v>
      </c>
      <c r="N116" s="192"/>
    </row>
    <row r="118" spans="1:14" x14ac:dyDescent="0.25">
      <c r="A118" s="205" t="s">
        <v>156</v>
      </c>
    </row>
    <row r="119" spans="1:14" x14ac:dyDescent="0.25">
      <c r="A119" s="192" t="s">
        <v>27</v>
      </c>
      <c r="B119" s="192"/>
      <c r="C119" s="198"/>
      <c r="D119" s="192"/>
      <c r="E119" s="197"/>
      <c r="F119" s="192"/>
      <c r="G119" s="192" t="str">
        <f>""</f>
        <v/>
      </c>
      <c r="H119" s="190"/>
      <c r="I119" s="192" t="str">
        <f>""</f>
        <v/>
      </c>
      <c r="J119" s="192"/>
      <c r="K119" s="192"/>
      <c r="L119" s="192" t="str">
        <f>""</f>
        <v/>
      </c>
      <c r="M119" s="192" t="str">
        <f>""</f>
        <v/>
      </c>
      <c r="N119" s="192"/>
    </row>
    <row r="120" spans="1:14" x14ac:dyDescent="0.25">
      <c r="A120" s="201" t="s">
        <v>547</v>
      </c>
      <c r="B120" s="192"/>
      <c r="C120" s="198"/>
      <c r="D120" s="192"/>
      <c r="E120" s="197"/>
      <c r="F120" s="192"/>
      <c r="G120" s="192" t="s">
        <v>548</v>
      </c>
      <c r="H120" s="190"/>
      <c r="I120" s="192" t="str">
        <f>""</f>
        <v/>
      </c>
      <c r="J120" s="194"/>
      <c r="K120" s="194"/>
      <c r="L120" s="192" t="str">
        <f>""</f>
        <v/>
      </c>
      <c r="M120" s="192" t="str">
        <f>""</f>
        <v/>
      </c>
      <c r="N120" s="192"/>
    </row>
    <row r="121" spans="1:14" x14ac:dyDescent="0.25">
      <c r="A121" s="192" t="s">
        <v>539</v>
      </c>
      <c r="B121" s="192"/>
      <c r="C121" s="198"/>
      <c r="D121" s="194" t="str">
        <f>VLOOKUP(L121,Tabella_Prezzi,8,FALSE)</f>
        <v>BOSS controller card + with 2 M.2 Sticks 480GB (RAID 1),FH</v>
      </c>
      <c r="E121" s="197"/>
      <c r="F121" s="192"/>
      <c r="G121" s="192">
        <v>1</v>
      </c>
      <c r="H121" s="194" t="str">
        <f>VLOOKUP(L121,Tabella_prezzi!$A$2:$L$91,9,FALSE)</f>
        <v>BOSS controller card + with 2 M.2 Sticks 480GB (RAID 1),FH</v>
      </c>
      <c r="I121" s="194" t="str">
        <f>VLOOKUP(L121,Tabella_prezzi!$A$2:$L$91,3,FALSE)</f>
        <v>OpzBOSS</v>
      </c>
      <c r="J121" s="194"/>
      <c r="K121" s="194">
        <f>VLOOKUP(L121,Tabella_prezzi!$A$2:$L$91,4,FALSE)</f>
        <v>0</v>
      </c>
      <c r="L121" s="192" t="s">
        <v>538</v>
      </c>
      <c r="M121" s="192" t="str">
        <f>VLOOKUP(L121,Tabella_prezzi!$A$2:$L$91,6,FALSE)</f>
        <v>TS4L6-OpzBOSS</v>
      </c>
      <c r="N121" s="192"/>
    </row>
    <row r="123" spans="1:14" x14ac:dyDescent="0.25">
      <c r="A123" s="205" t="s">
        <v>157</v>
      </c>
    </row>
    <row r="124" spans="1:14" x14ac:dyDescent="0.25">
      <c r="A124" s="192" t="s">
        <v>158</v>
      </c>
      <c r="B124" s="192"/>
      <c r="C124" s="198"/>
      <c r="D124" s="192"/>
      <c r="E124" s="197"/>
      <c r="F124" s="192"/>
      <c r="G124" s="192" t="str">
        <f>""</f>
        <v/>
      </c>
      <c r="H124" s="190"/>
      <c r="I124" s="192" t="str">
        <f>""</f>
        <v/>
      </c>
      <c r="J124" s="192"/>
      <c r="K124" s="192"/>
      <c r="L124" s="192" t="str">
        <f>""</f>
        <v/>
      </c>
      <c r="M124" s="192" t="str">
        <f>""</f>
        <v/>
      </c>
      <c r="N124" s="192"/>
    </row>
    <row r="125" spans="1:14" x14ac:dyDescent="0.25">
      <c r="A125" s="192" t="s">
        <v>159</v>
      </c>
      <c r="B125" s="192" t="s">
        <v>160</v>
      </c>
      <c r="C125" s="198" t="s">
        <v>161</v>
      </c>
      <c r="D125" s="192" t="s">
        <v>160</v>
      </c>
      <c r="E125" s="197"/>
      <c r="F125" s="192"/>
      <c r="G125" s="192">
        <v>1</v>
      </c>
      <c r="H125" s="194" t="e">
        <f>VLOOKUP(L125,Tabella_prezzi!$A$2:$L$91,9,FALSE)</f>
        <v>#N/A</v>
      </c>
      <c r="I125" s="194" t="e">
        <f>VLOOKUP(L125,Tabella_prezzi!$A$2:$L$91,3,FALSE)</f>
        <v>#N/A</v>
      </c>
      <c r="J125" s="194"/>
      <c r="K125" s="194" t="e">
        <f>VLOOKUP(L125,Tabella_prezzi!$A$2:$L$91,4,FALSE)</f>
        <v>#N/A</v>
      </c>
      <c r="L125" s="192" t="s">
        <v>162</v>
      </c>
      <c r="M125" s="192" t="e">
        <f>VLOOKUP(L125,Tabella_prezzi!$A$2:$L$91,6,FALSE)</f>
        <v>#N/A</v>
      </c>
      <c r="N125" s="192"/>
    </row>
    <row r="126" spans="1:14" x14ac:dyDescent="0.25">
      <c r="A126" s="192"/>
      <c r="B126" s="192"/>
      <c r="C126" s="198"/>
      <c r="D126" s="192"/>
      <c r="E126" s="197"/>
      <c r="F126" s="192"/>
      <c r="G126" s="192"/>
      <c r="H126" s="190"/>
      <c r="I126" s="192"/>
      <c r="J126" s="192"/>
      <c r="K126" s="192"/>
      <c r="L126" s="192"/>
      <c r="M126" s="192"/>
      <c r="N126" s="192"/>
    </row>
    <row r="127" spans="1:14" x14ac:dyDescent="0.25">
      <c r="A127" s="205" t="s">
        <v>163</v>
      </c>
    </row>
    <row r="128" spans="1:14" x14ac:dyDescent="0.25">
      <c r="A128" s="192" t="s">
        <v>47</v>
      </c>
      <c r="B128" s="192" t="s">
        <v>164</v>
      </c>
      <c r="C128" s="198"/>
      <c r="D128" s="192" t="s">
        <v>165</v>
      </c>
      <c r="E128" s="197"/>
      <c r="F128" s="192"/>
      <c r="G128" s="192" t="str">
        <f>""</f>
        <v/>
      </c>
      <c r="H128" s="190"/>
      <c r="I128" s="192" t="str">
        <f>""</f>
        <v/>
      </c>
      <c r="J128" s="194"/>
      <c r="K128" s="194"/>
      <c r="L128" s="192" t="str">
        <f>""</f>
        <v/>
      </c>
      <c r="M128" s="192" t="str">
        <f>""</f>
        <v/>
      </c>
      <c r="N128" s="192"/>
    </row>
    <row r="129" spans="1:14" x14ac:dyDescent="0.25">
      <c r="A129" s="200" t="str">
        <f>D129</f>
        <v>Estensione della manutenzione in garanzia per ulteriori 24 mesi</v>
      </c>
      <c r="B129" s="192" t="s">
        <v>164</v>
      </c>
      <c r="C129" s="198"/>
      <c r="D129" s="194" t="str">
        <f>VLOOKUP(L129,Tabella_prezzi!$A$2:$L$91,8,FALSE)</f>
        <v>Estensione della manutenzione in garanzia per ulteriori 24 mesi</v>
      </c>
      <c r="E129" s="197"/>
      <c r="F129" s="192"/>
      <c r="G129" s="192">
        <v>1</v>
      </c>
      <c r="H129" s="194" t="str">
        <f>VLOOKUP(L129,Tabella_prezzi!$A$2:$L$286,9,FALSE)</f>
        <v>Estensione della manutenzione in garanzia per ulteriori 24 mesi</v>
      </c>
      <c r="I129" s="194" t="str">
        <f>VLOOKUP(L129,Tabella_prezzi!$A$2:$L$286,3,FALSE)</f>
        <v>OpzEstensione24</v>
      </c>
      <c r="J129" s="194">
        <f>VLOOKUP(L129,Tabella_prezzi!$A$2:$L$286,4,FALSE)</f>
        <v>522.78</v>
      </c>
      <c r="K129" s="192"/>
      <c r="L129" s="192" t="s">
        <v>109</v>
      </c>
      <c r="M129" s="192" t="str">
        <f>VLOOKUP(L129,Tabella_prezzi!$A$2:$L$91,6,FALSE)</f>
        <v>TS4L6-OpzEst24</v>
      </c>
      <c r="N129" s="192"/>
    </row>
    <row r="131" spans="1:14" x14ac:dyDescent="0.25">
      <c r="A131" s="205" t="s">
        <v>166</v>
      </c>
    </row>
    <row r="132" spans="1:14" x14ac:dyDescent="0.25">
      <c r="A132" s="196" t="str">
        <f>""</f>
        <v/>
      </c>
      <c r="B132" s="196" t="str">
        <f>""</f>
        <v/>
      </c>
      <c r="C132" s="196" t="str">
        <f>""</f>
        <v/>
      </c>
      <c r="D132" s="196" t="str">
        <f>""</f>
        <v/>
      </c>
      <c r="E132" s="196" t="str">
        <f>""</f>
        <v/>
      </c>
      <c r="F132" s="196" t="str">
        <f>""</f>
        <v/>
      </c>
      <c r="G132" s="196" t="str">
        <f>""</f>
        <v/>
      </c>
      <c r="H132" s="196" t="str">
        <f>""</f>
        <v/>
      </c>
      <c r="I132" s="196" t="str">
        <f>""</f>
        <v/>
      </c>
      <c r="J132" s="196" t="str">
        <f>""</f>
        <v/>
      </c>
      <c r="K132" s="196" t="str">
        <f>""</f>
        <v/>
      </c>
      <c r="L132" s="196" t="str">
        <f>""</f>
        <v/>
      </c>
      <c r="M132" s="196" t="str">
        <f>""</f>
        <v/>
      </c>
    </row>
    <row r="133" spans="1:14" x14ac:dyDescent="0.25">
      <c r="A133" s="192" t="str">
        <f>D133</f>
        <v>Hard Disk Retention 36 mesi</v>
      </c>
      <c r="B133" s="192" t="s">
        <v>164</v>
      </c>
      <c r="C133" s="198"/>
      <c r="D133" s="192" t="str">
        <f>Tabella_prezzi!H51</f>
        <v>Hard Disk Retention 36 mesi</v>
      </c>
      <c r="E133" s="197"/>
      <c r="F133" s="192"/>
      <c r="G133" s="192">
        <v>1</v>
      </c>
      <c r="H133" s="194" t="str">
        <f>VLOOKUP(L133,Tabella_prezzi!$A$2:$L$286,9,FALSE)</f>
        <v>Hard Disk Retention 36 mesi</v>
      </c>
      <c r="I133" s="194" t="str">
        <f>VLOOKUP(L133,Tabella_prezzi!$A$2:$L$286,3,FALSE)</f>
        <v>OpzHDDRetention</v>
      </c>
      <c r="J133" s="194">
        <f>VLOOKUP(L133,Tabella_prezzi!$A$2:$L$286,4,FALSE)</f>
        <v>31.82</v>
      </c>
      <c r="K133" s="194"/>
      <c r="L133" s="192" t="s">
        <v>108</v>
      </c>
      <c r="M133" s="192" t="str">
        <f>VLOOKUP(L133,Tabella_prezzi!$A$2:$L$91,6,FALSE)</f>
        <v>TS4L6-HDRTN36</v>
      </c>
      <c r="N133" s="192"/>
    </row>
    <row r="134" spans="1:14" x14ac:dyDescent="0.25">
      <c r="A134" s="200" t="str">
        <f>D134</f>
        <v>Hard Disk Retention 60 mesi</v>
      </c>
      <c r="B134" s="192" t="s">
        <v>164</v>
      </c>
      <c r="C134" s="198"/>
      <c r="D134" s="194" t="str">
        <f>VLOOKUP(L134,Tabella_prezzi!$A$2:$L$91,8,FALSE)</f>
        <v>Hard Disk Retention 60 mesi</v>
      </c>
      <c r="E134" s="197"/>
      <c r="F134" s="192"/>
      <c r="G134" s="192">
        <v>1</v>
      </c>
      <c r="H134" s="194" t="str">
        <f>VLOOKUP(L134,Tabella_prezzi!$A$2:$L$286,9,FALSE)</f>
        <v>Hard Disk Retention 60 mesi</v>
      </c>
      <c r="I134" s="194" t="str">
        <f>VLOOKUP(L134,Tabella_prezzi!$A$2:$L$286,3,FALSE)</f>
        <v>OpzHDDRetention</v>
      </c>
      <c r="J134" s="194">
        <f>VLOOKUP(L134,Tabella_prezzi!$A$2:$L$286,4,FALSE)</f>
        <v>52.82</v>
      </c>
      <c r="K134" s="192"/>
      <c r="L134" s="192" t="s">
        <v>495</v>
      </c>
      <c r="M134" s="192" t="str">
        <f>VLOOKUP(L134,Tabella_prezzi!$A$2:$L$91,6,FALSE)</f>
        <v>TS4L6-HDRTN60</v>
      </c>
      <c r="N134" s="192"/>
    </row>
    <row r="135" spans="1:14" x14ac:dyDescent="0.25">
      <c r="A135" s="205" t="s">
        <v>167</v>
      </c>
    </row>
    <row r="136" spans="1:14" x14ac:dyDescent="0.25">
      <c r="A136" s="202" t="str">
        <f>D136</f>
        <v>Dispositivo UPS di tipo On-line doppia conversione, strutturato per il montaggio a rack da 19”</v>
      </c>
      <c r="D136" s="194" t="str">
        <f>VLOOKUP(L136,Tabella_prezzi!$A$2:$L$91,8,FALSE)</f>
        <v>Dispositivo UPS di tipo On-line doppia conversione, strutturato per il montaggio a rack da 19”</v>
      </c>
      <c r="G136" s="192">
        <v>1</v>
      </c>
      <c r="H136" s="194" t="str">
        <f>VLOOKUP(L136,Tabella_prezzi!$A$2:$L$91,9,FALSE)</f>
        <v>Dispositivo UPS di tipo On-line doppia conversione, strutturato per il montaggio a rack da 19”</v>
      </c>
      <c r="I136" s="194" t="str">
        <f>VLOOKUP(L136,Tabella_prezzi!$A$2:$L$91,3,FALSE)</f>
        <v>OpzUps (3000VA)</v>
      </c>
      <c r="J136" s="194">
        <f>VLOOKUP(L136,Tabella_prezzi!$A$2:$L$91,4,FALSE)</f>
        <v>386.02</v>
      </c>
      <c r="L136" s="192" t="s">
        <v>98</v>
      </c>
      <c r="M136" s="192" t="str">
        <f>VLOOKUP(L136,Tabella_prezzi!$A$2:$L$91,6,FALSE)</f>
        <v>TS4L6-UPS</v>
      </c>
      <c r="N136" s="192"/>
    </row>
    <row r="137" spans="1:14" x14ac:dyDescent="0.25">
      <c r="A137" s="202" t="str">
        <f>D137</f>
        <v>Unità KVM - monitor 17", cavo combi PS/2&amp;USB da 1,8mt, tastiera italiana, touch pad</v>
      </c>
      <c r="D137" s="194" t="str">
        <f>VLOOKUP(L137,Tabella_prezzi!$A$2:$L$91,9,FALSE)</f>
        <v>Unità KVM - monitor 17", cavo combi PS/2&amp;USB da 1,8mt, tastiera italiana, touch pad</v>
      </c>
      <c r="G137" s="192">
        <v>1</v>
      </c>
      <c r="H137" s="194" t="str">
        <f>VLOOKUP(L137,Tabella_prezzi!$A$2:$L$91,9,FALSE)</f>
        <v>Unità KVM - monitor 17", cavo combi PS/2&amp;USB da 1,8mt, tastiera italiana, touch pad</v>
      </c>
      <c r="I137" s="194" t="str">
        <f>VLOOKUP(L137,Tabella_prezzi!$A$2:$L$91,3,FALSE)</f>
        <v>OpzGUI</v>
      </c>
      <c r="J137" s="194">
        <f>VLOOKUP(L137,Tabella_prezzi!$A$2:$L$91,4,FALSE)</f>
        <v>491.62</v>
      </c>
      <c r="L137" s="192" t="s">
        <v>99</v>
      </c>
      <c r="M137" s="192" t="str">
        <f>VLOOKUP(L137,Tabella_prezzi!$A$2:$L$91,6,FALSE)</f>
        <v>TS4L6-GUI</v>
      </c>
      <c r="N137" s="192"/>
    </row>
    <row r="138" spans="1:14" x14ac:dyDescent="0.25">
      <c r="A138" s="202" t="str">
        <f>D138</f>
        <v>KVM Switch IP per GUI 16P</v>
      </c>
      <c r="D138" s="194" t="str">
        <f>VLOOKUP(L138,Tabella_prezzi!$A$2:$L$91,9,FALSE)</f>
        <v>KVM Switch IP per GUI 16P</v>
      </c>
      <c r="G138" s="192">
        <v>1</v>
      </c>
      <c r="H138" s="194" t="str">
        <f>VLOOKUP(L138,Tabella_prezzi!$A$2:$L$91,9,FALSE)</f>
        <v>KVM Switch IP per GUI 16P</v>
      </c>
      <c r="I138" s="194" t="str">
        <f>VLOOKUP(L138,Tabella_prezzi!$A$2:$L$91,3,FALSE)</f>
        <v>OpzKVM</v>
      </c>
      <c r="J138" s="194">
        <f>VLOOKUP(L138,Tabella_prezzi!$A$2:$L$91,4,FALSE)</f>
        <v>552.47</v>
      </c>
      <c r="L138" s="192" t="s">
        <v>100</v>
      </c>
      <c r="M138" s="192" t="str">
        <f>VLOOKUP(L138,Tabella_prezzi!$A$2:$L$91,6,FALSE)</f>
        <v>TS4L6-KVM</v>
      </c>
      <c r="N138" s="192"/>
    </row>
    <row r="139" spans="1:14" x14ac:dyDescent="0.25">
      <c r="A139" s="203" t="s">
        <v>168</v>
      </c>
      <c r="D139" s="194" t="str">
        <f>VLOOKUP(L139,Tabella_prezzi!$A$2:$L$91,9,FALSE)</f>
        <v>1-pack of Windows Server 2022/2019 Device CALs (STD or DC)</v>
      </c>
      <c r="G139" s="192">
        <v>1</v>
      </c>
      <c r="H139" s="194" t="str">
        <f>VLOOKUP(L139,Tabella_prezzi!$A$2:$L$91,9,FALSE)</f>
        <v>1-pack of Windows Server 2022/2019 Device CALs (STD or DC)</v>
      </c>
      <c r="I139" s="194" t="str">
        <f>VLOOKUP(L139,Tabella_prezzi!$A$2:$L$91,3,FALSE)</f>
        <v>OpzDeviceCal</v>
      </c>
      <c r="J139" s="194">
        <f>VLOOKUP(L139,Tabella_prezzi!$A$2:$L$91,4,FALSE)</f>
        <v>25.45</v>
      </c>
      <c r="L139" s="192" t="s">
        <v>102</v>
      </c>
      <c r="M139" s="192" t="str">
        <f>VLOOKUP(L139,Tabella_prezzi!$A$2:$L$91,6,FALSE)</f>
        <v>TS4L6-WINDEVCAL</v>
      </c>
      <c r="N139" s="192"/>
    </row>
    <row r="140" spans="1:14" x14ac:dyDescent="0.25">
      <c r="A140" s="203" t="s">
        <v>169</v>
      </c>
      <c r="D140" s="194" t="str">
        <f>VLOOKUP(L140,Tabella_prezzi!$A$2:$L$91,9,FALSE)</f>
        <v>1-pack of Windows Server 2022/2019 User CALs (STD or DC)</v>
      </c>
      <c r="G140" s="192">
        <v>1</v>
      </c>
      <c r="H140" s="194" t="str">
        <f>VLOOKUP(L140,Tabella_prezzi!$A$2:$L$91,9,FALSE)</f>
        <v>1-pack of Windows Server 2022/2019 User CALs (STD or DC)</v>
      </c>
      <c r="I140" s="194" t="str">
        <f>VLOOKUP(L140,Tabella_prezzi!$A$2:$L$91,3,FALSE)</f>
        <v>OpzUserCal</v>
      </c>
      <c r="J140" s="194">
        <f>VLOOKUP(L140,Tabella_prezzi!$A$2:$L$91,4,FALSE)</f>
        <v>35</v>
      </c>
      <c r="L140" s="192" t="s">
        <v>103</v>
      </c>
      <c r="M140" s="192" t="str">
        <f>VLOOKUP(L140,Tabella_prezzi!$A$2:$L$91,6,FALSE)</f>
        <v>TS4L6-WINUSRCAL</v>
      </c>
      <c r="N140" s="192"/>
    </row>
    <row r="141" spans="1:14" x14ac:dyDescent="0.25">
      <c r="A141" s="203" t="s">
        <v>170</v>
      </c>
      <c r="D141" s="194" t="str">
        <f>VLOOKUP(L141,Tabella_prezzi!$A$2:$L$91,9,FALSE)</f>
        <v>Armadio Rack 42U</v>
      </c>
      <c r="G141" s="192">
        <v>1</v>
      </c>
      <c r="H141" s="194" t="str">
        <f>VLOOKUP(L141,Tabella_prezzi!$A$2:$L$91,9,FALSE)</f>
        <v>Armadio Rack 42U</v>
      </c>
      <c r="I141" s="194" t="str">
        <f>VLOOKUP(L141,Tabella_prezzi!$A$2:$L$91,3,FALSE)</f>
        <v>OpzRack</v>
      </c>
      <c r="J141" s="194">
        <f>VLOOKUP(L141,Tabella_prezzi!$A$2:$L$91,4,FALSE)</f>
        <v>579.63</v>
      </c>
      <c r="L141" s="192" t="s">
        <v>110</v>
      </c>
      <c r="M141" s="192" t="str">
        <f>VLOOKUP(L141,Tabella_prezzi!$A$2:$L$91,6,FALSE)</f>
        <v>TS4L6-RACK</v>
      </c>
      <c r="N141" s="192"/>
    </row>
    <row r="143" spans="1:14" x14ac:dyDescent="0.25">
      <c r="A143" s="205" t="s">
        <v>171</v>
      </c>
    </row>
    <row r="144" spans="1:14" ht="15" customHeight="1" x14ac:dyDescent="0.25">
      <c r="A144" s="192" t="str">
        <f>""</f>
        <v/>
      </c>
      <c r="B144" s="192" t="str">
        <f>""</f>
        <v/>
      </c>
      <c r="C144" s="192" t="str">
        <f>""</f>
        <v/>
      </c>
      <c r="D144" s="192" t="str">
        <f>""</f>
        <v/>
      </c>
      <c r="E144" s="192" t="str">
        <f>""</f>
        <v/>
      </c>
      <c r="F144" s="192" t="str">
        <f>""</f>
        <v/>
      </c>
      <c r="G144" s="192" t="str">
        <f>""</f>
        <v/>
      </c>
      <c r="H144" s="192" t="str">
        <f>""</f>
        <v/>
      </c>
      <c r="I144" s="192" t="str">
        <f>""</f>
        <v/>
      </c>
      <c r="J144" s="192" t="str">
        <f>""</f>
        <v/>
      </c>
      <c r="K144" s="192" t="str">
        <f>""</f>
        <v/>
      </c>
      <c r="L144" s="192" t="str">
        <f>""</f>
        <v/>
      </c>
      <c r="M144" s="192" t="str">
        <f>""</f>
        <v/>
      </c>
      <c r="N144" s="192"/>
    </row>
    <row r="145" spans="1:14" x14ac:dyDescent="0.25">
      <c r="A145" s="200" t="str">
        <f t="shared" ref="A145:A150" si="3">D145</f>
        <v>Broadcom 5720 DP 1Gb Network Interface Card,Full Height</v>
      </c>
      <c r="C145" s="198"/>
      <c r="D145" s="194" t="str">
        <f t="shared" ref="D145:D150" si="4">VLOOKUP(L145,Tabella_Prezzi,9,FALSE)</f>
        <v>Broadcom 5720 DP 1Gb Network Interface Card,Full Height</v>
      </c>
      <c r="E145" s="197"/>
      <c r="F145" s="192" t="s">
        <v>172</v>
      </c>
      <c r="G145" s="192">
        <v>1</v>
      </c>
      <c r="H145" s="194" t="str">
        <f t="shared" ref="H145:H150" si="5">VLOOKUP(L145,Tabella_Prezzi,9,FALSE)</f>
        <v>Broadcom 5720 DP 1Gb Network Interface Card,Full Height</v>
      </c>
      <c r="I145" s="194" t="str">
        <f t="shared" ref="I145:I150" si="6">VLOOKUP(L145,Tabella_Prezzi,3,FALSE)</f>
        <v>OpzGigabit</v>
      </c>
      <c r="J145" s="194">
        <f t="shared" ref="J145:J150" si="7">VLOOKUP(L145,Tabella_Prezzi,4,FALSE)</f>
        <v>27.27</v>
      </c>
      <c r="K145" s="194"/>
      <c r="L145" s="190" t="s">
        <v>75</v>
      </c>
      <c r="M145" s="192" t="str">
        <f t="shared" ref="M145:M150" si="8">VLOOKUP(L145,Tabella_Prezzi,6,FALSE)</f>
        <v>TS4L6-LAN1</v>
      </c>
      <c r="N145" s="192"/>
    </row>
    <row r="146" spans="1:14" x14ac:dyDescent="0.25">
      <c r="A146" s="200" t="str">
        <f t="shared" si="3"/>
        <v>Broadcom 57412 Dual Port 10Gb, SFP+, PCIe Adapter, Full Height + Optics</v>
      </c>
      <c r="C146" s="198"/>
      <c r="D146" s="194" t="str">
        <f t="shared" si="4"/>
        <v>Broadcom 57412 Dual Port 10Gb, SFP+, PCIe Adapter, Full Height + Optics</v>
      </c>
      <c r="E146" s="197"/>
      <c r="F146" s="192" t="s">
        <v>172</v>
      </c>
      <c r="G146" s="192">
        <v>1</v>
      </c>
      <c r="H146" s="194" t="str">
        <f t="shared" si="5"/>
        <v>Broadcom 57412 Dual Port 10Gb, SFP+, PCIe Adapter, Full Height + Optics</v>
      </c>
      <c r="I146" s="194" t="str">
        <f t="shared" si="6"/>
        <v>OpzGigabit10Gbps</v>
      </c>
      <c r="J146" s="194">
        <f t="shared" si="7"/>
        <v>149.99</v>
      </c>
      <c r="K146" s="194"/>
      <c r="L146" s="190" t="s">
        <v>77</v>
      </c>
      <c r="M146" s="192" t="str">
        <f t="shared" si="8"/>
        <v>TS4L6-LAN10</v>
      </c>
      <c r="N146" s="192"/>
    </row>
    <row r="147" spans="1:14" x14ac:dyDescent="0.25">
      <c r="A147" s="200" t="str">
        <f t="shared" si="3"/>
        <v>Intel Ethernet XXV710 Dual Port 10/25GbE SFP28 Adapter, PCIe Full Height + Optics</v>
      </c>
      <c r="C147" s="198"/>
      <c r="D147" s="194" t="str">
        <f t="shared" si="4"/>
        <v>Intel Ethernet XXV710 Dual Port 10/25GbE SFP28 Adapter, PCIe Full Height + Optics</v>
      </c>
      <c r="E147" s="197"/>
      <c r="F147" s="192" t="s">
        <v>172</v>
      </c>
      <c r="G147" s="192">
        <v>1</v>
      </c>
      <c r="H147" s="194" t="str">
        <f t="shared" si="5"/>
        <v>Intel Ethernet XXV710 Dual Port 10/25GbE SFP28 Adapter, PCIe Full Height + Optics</v>
      </c>
      <c r="I147" s="194" t="str">
        <f t="shared" si="6"/>
        <v>OpzGigabit25Gbps</v>
      </c>
      <c r="J147" s="194">
        <f t="shared" si="7"/>
        <v>233.31</v>
      </c>
      <c r="K147" s="194"/>
      <c r="L147" s="190" t="s">
        <v>79</v>
      </c>
      <c r="M147" s="192" t="str">
        <f t="shared" si="8"/>
        <v>TS4L6-LAN25</v>
      </c>
      <c r="N147" s="192"/>
    </row>
    <row r="148" spans="1:14" ht="25.5" customHeight="1" x14ac:dyDescent="0.25">
      <c r="A148" s="200" t="str">
        <f t="shared" si="3"/>
        <v>CNA QLogic 41262 Dual Port 10Gb SFP28 Adapter, Full Height +10 Gbps Optics</v>
      </c>
      <c r="C148" s="198"/>
      <c r="D148" s="194" t="str">
        <f t="shared" si="4"/>
        <v>CNA QLogic 41262 Dual Port 10Gb SFP28 Adapter, Full Height +10 Gbps Optics</v>
      </c>
      <c r="E148" s="197"/>
      <c r="F148" s="192" t="s">
        <v>172</v>
      </c>
      <c r="G148" s="192">
        <v>1</v>
      </c>
      <c r="H148" s="194" t="str">
        <f t="shared" si="5"/>
        <v>CNA QLogic 41262 Dual Port 10Gb SFP28 Adapter, Full Height +10 Gbps Optics</v>
      </c>
      <c r="I148" s="194" t="str">
        <f t="shared" si="6"/>
        <v>OpzGigabit10Gbps CNA</v>
      </c>
      <c r="J148" s="194">
        <f t="shared" si="7"/>
        <v>143.16999999999999</v>
      </c>
      <c r="K148" s="194"/>
      <c r="L148" s="190" t="s">
        <v>81</v>
      </c>
      <c r="M148" s="192" t="str">
        <f t="shared" si="8"/>
        <v>TS4L6-CNA10</v>
      </c>
      <c r="N148" s="192"/>
    </row>
    <row r="149" spans="1:14" ht="25.5" customHeight="1" x14ac:dyDescent="0.25">
      <c r="A149" s="200" t="str">
        <f t="shared" si="3"/>
        <v>Intel X710-T2L Dual Port 10GbE BASE-T Adapter, PCIe Full Height</v>
      </c>
      <c r="C149" s="198"/>
      <c r="D149" s="194" t="str">
        <f t="shared" si="4"/>
        <v>Intel X710-T2L Dual Port 10GbE BASE-T Adapter, PCIe Full Height</v>
      </c>
      <c r="E149" s="197"/>
      <c r="F149" s="192" t="s">
        <v>172</v>
      </c>
      <c r="G149" s="192">
        <v>1</v>
      </c>
      <c r="H149" s="194" t="str">
        <f t="shared" si="5"/>
        <v>Intel X710-T2L Dual Port 10GbE BASE-T Adapter, PCIe Full Height</v>
      </c>
      <c r="I149" s="194" t="str">
        <f t="shared" si="6"/>
        <v>Opz10Gigabit BaseT</v>
      </c>
      <c r="J149" s="194">
        <f t="shared" si="7"/>
        <v>137.87</v>
      </c>
      <c r="K149" s="194"/>
      <c r="L149" s="190" t="s">
        <v>83</v>
      </c>
      <c r="M149" s="192" t="str">
        <f t="shared" si="8"/>
        <v>TS4L6-BaseT</v>
      </c>
      <c r="N149" s="192"/>
    </row>
    <row r="150" spans="1:14" ht="25.5" customHeight="1" x14ac:dyDescent="0.25">
      <c r="A150" s="200" t="str">
        <f t="shared" si="3"/>
        <v>QLogic 2772 Dual Port 32Gb Fibre Channel HBA, PCIe Full Height + Optics</v>
      </c>
      <c r="C150" s="198"/>
      <c r="D150" s="194" t="str">
        <f t="shared" si="4"/>
        <v>QLogic 2772 Dual Port 32Gb Fibre Channel HBA, PCIe Full Height + Optics</v>
      </c>
      <c r="E150" s="197"/>
      <c r="F150" s="192" t="s">
        <v>172</v>
      </c>
      <c r="G150" s="192">
        <v>1</v>
      </c>
      <c r="H150" s="194" t="str">
        <f t="shared" si="5"/>
        <v>QLogic 2772 Dual Port 32Gb Fibre Channel HBA, PCIe Full Height + Optics</v>
      </c>
      <c r="I150" s="194" t="str">
        <f t="shared" si="6"/>
        <v>OpzFibreChannel</v>
      </c>
      <c r="J150" s="194">
        <f t="shared" si="7"/>
        <v>414.1</v>
      </c>
      <c r="K150" s="194"/>
      <c r="L150" s="190" t="s">
        <v>85</v>
      </c>
      <c r="M150" s="192" t="str">
        <f t="shared" si="8"/>
        <v>TS4L6- FibreChannel</v>
      </c>
      <c r="N150" s="192"/>
    </row>
    <row r="151" spans="1:14" x14ac:dyDescent="0.25">
      <c r="A151" s="200"/>
      <c r="B151" s="200"/>
      <c r="C151" s="200"/>
      <c r="D151" s="194"/>
      <c r="E151" s="197"/>
      <c r="F151" s="192"/>
      <c r="G151" s="192"/>
      <c r="H151" s="194"/>
      <c r="I151" s="194"/>
      <c r="K151" s="194"/>
      <c r="L151" s="190"/>
      <c r="M151" s="192"/>
      <c r="N151" s="192"/>
    </row>
    <row r="152" spans="1:14" x14ac:dyDescent="0.25">
      <c r="A152" s="200" t="s">
        <v>111</v>
      </c>
      <c r="B152" s="200"/>
      <c r="C152" s="200"/>
      <c r="D152" s="194"/>
      <c r="E152" s="197"/>
      <c r="F152" s="192"/>
      <c r="G152" s="192"/>
      <c r="H152" s="194"/>
      <c r="I152" s="194"/>
      <c r="K152" s="194"/>
      <c r="L152" s="190"/>
      <c r="M152" s="192"/>
      <c r="N152" s="192"/>
    </row>
    <row r="153" spans="1:14" x14ac:dyDescent="0.25">
      <c r="A153" s="192" t="str">
        <f>""</f>
        <v/>
      </c>
      <c r="B153" s="200"/>
      <c r="C153" s="200"/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192"/>
    </row>
    <row r="154" spans="1:14" ht="15" customHeight="1" x14ac:dyDescent="0.25">
      <c r="A154" s="200" t="str">
        <f t="shared" ref="A154:A158" si="9">D154</f>
        <v>Intel X710 Quad Port 10Gb Direct Attach, SFP+, PCIe Full height</v>
      </c>
      <c r="C154" s="198"/>
      <c r="D154" s="194" t="str">
        <f t="shared" ref="D154:D157" si="10">VLOOKUP(L154,Tabella_Prezzi,9,FALSE)</f>
        <v>Intel X710 Quad Port 10Gb Direct Attach, SFP+, PCIe Full height</v>
      </c>
      <c r="E154" s="197"/>
      <c r="F154" s="192"/>
      <c r="G154" s="192">
        <v>1</v>
      </c>
      <c r="H154" s="194" t="str">
        <f t="shared" ref="H154:H157" si="11">VLOOKUP(L154,Tabella_Prezzi,9,FALSE)</f>
        <v>Intel X710 Quad Port 10Gb Direct Attach, SFP+, PCIe Full height</v>
      </c>
      <c r="I154" s="194" t="str">
        <f t="shared" ref="I154:I157" si="12">VLOOKUP(L154,Tabella_Prezzi,3,FALSE)</f>
        <v>Opz10GBQP</v>
      </c>
      <c r="K154" s="194">
        <f t="shared" ref="K154:K158" si="13">VLOOKUP(L154,Tabella_Prezzi,4,FALSE)</f>
        <v>541.35</v>
      </c>
      <c r="L154" s="192" t="s">
        <v>522</v>
      </c>
      <c r="M154" s="192" t="str">
        <f t="shared" ref="M154:M157" si="14">VLOOKUP(L154,Tabella_Prezzi,6,FALSE)</f>
        <v>TS4L6-10GBs-INTQP</v>
      </c>
      <c r="N154" s="192"/>
    </row>
    <row r="155" spans="1:14" x14ac:dyDescent="0.25">
      <c r="A155" s="200" t="str">
        <f t="shared" si="9"/>
        <v>Broadcom 57508 Dual Port 100GbE QSFP Adapter, PCIe Full Height</v>
      </c>
      <c r="B155" s="200"/>
      <c r="C155" s="200"/>
      <c r="D155" s="194" t="str">
        <f t="shared" si="10"/>
        <v>Broadcom 57508 Dual Port 100GbE QSFP Adapter, PCIe Full Height</v>
      </c>
      <c r="E155" s="197"/>
      <c r="F155" s="192"/>
      <c r="G155" s="192">
        <v>1</v>
      </c>
      <c r="H155" s="194" t="str">
        <f t="shared" si="11"/>
        <v>Broadcom 57508 Dual Port 100GbE QSFP Adapter, PCIe Full Height</v>
      </c>
      <c r="I155" s="194" t="str">
        <f t="shared" si="12"/>
        <v>Opz100GB</v>
      </c>
      <c r="K155" s="194">
        <f t="shared" si="13"/>
        <v>683.1</v>
      </c>
      <c r="L155" s="190" t="s">
        <v>528</v>
      </c>
      <c r="M155" s="192" t="str">
        <f t="shared" si="14"/>
        <v>TS4L6-100GBs-B</v>
      </c>
      <c r="N155" s="192"/>
    </row>
    <row r="156" spans="1:14" x14ac:dyDescent="0.25">
      <c r="A156" s="200" t="str">
        <f t="shared" si="9"/>
        <v>Intel E810 Dual Port 100GbE QSFP28 Adapter, PCIe Full Height, 100GbE max bandwidth</v>
      </c>
      <c r="B156" s="200"/>
      <c r="C156" s="200"/>
      <c r="D156" s="194" t="str">
        <f t="shared" si="10"/>
        <v>Intel E810 Dual Port 100GbE QSFP28 Adapter, PCIe Full Height, 100GbE max bandwidth</v>
      </c>
      <c r="E156" s="197"/>
      <c r="F156" s="192"/>
      <c r="G156" s="192">
        <v>1</v>
      </c>
      <c r="H156" s="194" t="str">
        <f t="shared" si="11"/>
        <v>Intel E810 Dual Port 100GbE QSFP28 Adapter, PCIe Full Height, 100GbE max bandwidth</v>
      </c>
      <c r="I156" s="194" t="str">
        <f t="shared" si="12"/>
        <v>Opz100GB_I</v>
      </c>
      <c r="K156" s="194">
        <f t="shared" si="13"/>
        <v>711.45</v>
      </c>
      <c r="L156" s="190" t="s">
        <v>531</v>
      </c>
      <c r="M156" s="192" t="str">
        <f t="shared" si="14"/>
        <v>TS4L6-100GBs-INT</v>
      </c>
      <c r="N156" s="192"/>
    </row>
    <row r="157" spans="1:14" x14ac:dyDescent="0.25">
      <c r="A157" s="200" t="str">
        <f t="shared" si="9"/>
        <v>ROCK Port 100Gbs (include scheda pci, cavo, patch panel e manutenzione)</v>
      </c>
      <c r="B157" s="200"/>
      <c r="C157" s="200"/>
      <c r="D157" s="194" t="str">
        <f t="shared" si="10"/>
        <v>ROCK Port 100Gbs (include scheda pci, cavo, patch panel e manutenzione)</v>
      </c>
      <c r="E157" s="200"/>
      <c r="F157" s="200"/>
      <c r="G157" s="192">
        <v>1</v>
      </c>
      <c r="H157" s="194" t="str">
        <f t="shared" si="11"/>
        <v>ROCK Port 100Gbs (include scheda pci, cavo, patch panel e manutenzione)</v>
      </c>
      <c r="I157" s="194" t="str">
        <f t="shared" si="12"/>
        <v>OpzRock</v>
      </c>
      <c r="J157" s="200"/>
      <c r="K157" s="194">
        <f t="shared" si="13"/>
        <v>3780</v>
      </c>
      <c r="L157" s="190" t="s">
        <v>729</v>
      </c>
      <c r="M157" s="192" t="str">
        <f t="shared" si="14"/>
        <v>TS4L6-ROCK</v>
      </c>
      <c r="N157" s="192"/>
    </row>
    <row r="158" spans="1:14" x14ac:dyDescent="0.25">
      <c r="A158" s="200" t="str">
        <f t="shared" si="9"/>
        <v>Mellanox ConnectX-6 Single Port HDR100 QSFP56 Infiniband Adapter, PCIe Full Height</v>
      </c>
      <c r="B158" s="200"/>
      <c r="C158" s="200"/>
      <c r="D158" s="194" t="str">
        <f t="shared" ref="D158" si="15">VLOOKUP(L158,Tabella_Prezzi,9,FALSE)</f>
        <v>Mellanox ConnectX-6 Single Port HDR100 QSFP56 Infiniband Adapter, PCIe Full Height</v>
      </c>
      <c r="E158" s="200"/>
      <c r="F158" s="200"/>
      <c r="G158" s="192">
        <v>1</v>
      </c>
      <c r="H158" s="194" t="str">
        <f t="shared" ref="H158" si="16">VLOOKUP(L158,Tabella_Prezzi,9,FALSE)</f>
        <v>Mellanox ConnectX-6 Single Port HDR100 QSFP56 Infiniband Adapter, PCIe Full Height</v>
      </c>
      <c r="I158" s="194" t="str">
        <f t="shared" ref="I158" si="17">VLOOKUP(L158,Tabella_Prezzi,3,FALSE)</f>
        <v>Opz100GB_M</v>
      </c>
      <c r="J158" s="200"/>
      <c r="K158" s="194">
        <f t="shared" si="13"/>
        <v>1017.9</v>
      </c>
      <c r="L158" s="190" t="s">
        <v>534</v>
      </c>
      <c r="M158" s="192" t="str">
        <f t="shared" ref="M158" si="18">VLOOKUP(L158,Tabella_Prezzi,6,FALSE)</f>
        <v>TS4L6-100GBs-INF</v>
      </c>
      <c r="N158" s="192"/>
    </row>
    <row r="159" spans="1:14" x14ac:dyDescent="0.25">
      <c r="A159" s="200" t="s">
        <v>560</v>
      </c>
      <c r="B159" s="200" t="str">
        <f>""</f>
        <v/>
      </c>
      <c r="C159" s="200" t="str">
        <f>""</f>
        <v/>
      </c>
      <c r="D159" s="200" t="str">
        <f>""</f>
        <v/>
      </c>
      <c r="E159" s="200" t="str">
        <f>""</f>
        <v/>
      </c>
      <c r="F159" s="200" t="str">
        <f>""</f>
        <v/>
      </c>
      <c r="G159" s="200" t="str">
        <f>""</f>
        <v/>
      </c>
      <c r="H159" s="200" t="str">
        <f>""</f>
        <v/>
      </c>
      <c r="I159" s="200" t="str">
        <f>""</f>
        <v/>
      </c>
      <c r="J159" s="200">
        <v>0</v>
      </c>
      <c r="K159" s="200">
        <v>0</v>
      </c>
      <c r="L159" s="200" t="str">
        <f>""</f>
        <v/>
      </c>
      <c r="M159" s="200" t="str">
        <f>""</f>
        <v/>
      </c>
      <c r="N159" s="192"/>
    </row>
    <row r="160" spans="1:14" x14ac:dyDescent="0.25">
      <c r="A160" s="200"/>
      <c r="B160" s="200"/>
      <c r="C160" s="200"/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192"/>
    </row>
    <row r="161" spans="1:14" x14ac:dyDescent="0.25">
      <c r="A161" s="200" t="s">
        <v>760</v>
      </c>
      <c r="B161" s="200"/>
      <c r="C161" s="200"/>
      <c r="D161" s="194"/>
      <c r="E161" s="200"/>
      <c r="F161" s="200"/>
      <c r="G161" s="200"/>
      <c r="H161" s="194"/>
      <c r="I161" s="194"/>
      <c r="J161" s="200"/>
      <c r="K161" s="194"/>
      <c r="L161" s="190"/>
      <c r="M161" s="192"/>
      <c r="N161" s="192"/>
    </row>
    <row r="162" spans="1:14" x14ac:dyDescent="0.25">
      <c r="A162" s="200" t="str">
        <f>""</f>
        <v/>
      </c>
      <c r="B162" s="200"/>
      <c r="C162" s="200"/>
      <c r="D162" s="194"/>
      <c r="E162" s="200"/>
      <c r="F162" s="200"/>
      <c r="G162" s="200"/>
      <c r="H162" s="194"/>
      <c r="I162" s="194"/>
      <c r="J162" s="200"/>
      <c r="K162" s="194"/>
      <c r="L162" s="190"/>
      <c r="M162" s="192"/>
      <c r="N162" s="192"/>
    </row>
    <row r="163" spans="1:14" x14ac:dyDescent="0.25">
      <c r="A163" s="200" t="s">
        <v>762</v>
      </c>
      <c r="B163" s="200"/>
      <c r="C163" s="200"/>
      <c r="D163" s="194"/>
      <c r="E163" s="200"/>
      <c r="F163" s="200"/>
      <c r="G163" s="200"/>
      <c r="H163" s="194"/>
      <c r="I163" s="194"/>
      <c r="J163" s="200"/>
      <c r="K163" s="194"/>
      <c r="L163" s="190"/>
      <c r="M163" s="192"/>
      <c r="N163" s="192"/>
    </row>
    <row r="164" spans="1:14" x14ac:dyDescent="0.25">
      <c r="A164" s="205" t="s">
        <v>561</v>
      </c>
      <c r="B164" s="200"/>
      <c r="C164" s="200"/>
      <c r="D164" s="194"/>
      <c r="E164" s="200"/>
      <c r="F164" s="200"/>
      <c r="G164" s="200"/>
      <c r="H164" s="194"/>
      <c r="I164" s="194"/>
      <c r="J164" s="200"/>
      <c r="K164" s="194"/>
      <c r="L164" s="190"/>
      <c r="M164" s="192"/>
      <c r="N164" s="192"/>
    </row>
    <row r="165" spans="1:14" x14ac:dyDescent="0.25">
      <c r="A165" s="200" t="str">
        <f>D165</f>
        <v>SFP+ SR Optic for all SFP+ ports except high temp validation warning cards</v>
      </c>
      <c r="B165" s="200"/>
      <c r="C165" s="200"/>
      <c r="D165" s="194" t="str">
        <f t="shared" ref="D165" si="19">VLOOKUP(L165,Tabella_Prezzi,9,FALSE)</f>
        <v>SFP+ SR Optic for all SFP+ ports except high temp validation warning cards</v>
      </c>
      <c r="E165" s="200"/>
      <c r="F165" s="200"/>
      <c r="G165" s="200"/>
      <c r="H165" s="194" t="str">
        <f t="shared" ref="H165" si="20">VLOOKUP(L165,Tabella_Prezzi,9,FALSE)</f>
        <v>SFP+ SR Optic for all SFP+ ports except high temp validation warning cards</v>
      </c>
      <c r="I165" s="194" t="str">
        <f t="shared" ref="I165" si="21">VLOOKUP(L165,Tabella_Prezzi,3,FALSE)</f>
        <v>OpzSFP+</v>
      </c>
      <c r="J165" s="200"/>
      <c r="K165" s="194">
        <f>VLOOKUP(L165,Tabella_Prezzi,4,FALSE)</f>
        <v>17.55</v>
      </c>
      <c r="L165" s="190" t="s">
        <v>151</v>
      </c>
      <c r="M165" s="192" t="str">
        <f t="shared" ref="M165" si="22">VLOOKUP(L165,Tabella_Prezzi,6,FALSE)</f>
        <v>TS4L6-OT10GB</v>
      </c>
      <c r="N165" s="192"/>
    </row>
    <row r="166" spans="1:14" x14ac:dyDescent="0.25">
      <c r="A166" s="200" t="str">
        <f t="shared" ref="A166:A167" si="23">D166</f>
        <v>SFP28 SR Optic, 25GbE, 85C, for all SFP28 ports</v>
      </c>
      <c r="B166" s="200"/>
      <c r="C166" s="200"/>
      <c r="D166" s="194" t="str">
        <f t="shared" ref="D166:D167" si="24">VLOOKUP(L166,Tabella_Prezzi,9,FALSE)</f>
        <v>SFP28 SR Optic, 25GbE, 85C, for all SFP28 ports</v>
      </c>
      <c r="E166" s="200"/>
      <c r="F166" s="200"/>
      <c r="G166" s="200"/>
      <c r="H166" s="194" t="str">
        <f t="shared" ref="H166:H167" si="25">VLOOKUP(L166,Tabella_Prezzi,9,FALSE)</f>
        <v>SFP28 SR Optic, 25GbE, 85C, for all SFP28 ports</v>
      </c>
      <c r="I166" s="194" t="str">
        <f t="shared" ref="I166:I167" si="26">VLOOKUP(L166,Tabella_Prezzi,3,FALSE)</f>
        <v>OpzSFP25</v>
      </c>
      <c r="J166" s="200"/>
      <c r="K166" s="194">
        <f>VLOOKUP(L166,Tabella_Prezzi,4,FALSE)</f>
        <v>112.05</v>
      </c>
      <c r="L166" s="190" t="s">
        <v>562</v>
      </c>
      <c r="M166" s="192" t="str">
        <f t="shared" ref="M166:M167" si="27">VLOOKUP(L166,Tabella_Prezzi,6,FALSE)</f>
        <v>TS4L6-OT25GB</v>
      </c>
      <c r="N166" s="192"/>
    </row>
    <row r="167" spans="1:14" x14ac:dyDescent="0.25">
      <c r="A167" s="200" t="str">
        <f t="shared" si="23"/>
        <v>Dell EMC PowerEdge QSFP28 SR4 100GbE 85C optic</v>
      </c>
      <c r="B167" s="200"/>
      <c r="C167" s="200"/>
      <c r="D167" s="194" t="str">
        <f t="shared" si="24"/>
        <v>Dell EMC PowerEdge QSFP28 SR4 100GbE 85C optic</v>
      </c>
      <c r="E167" s="200"/>
      <c r="F167" s="200"/>
      <c r="G167" s="200"/>
      <c r="H167" s="194" t="str">
        <f t="shared" si="25"/>
        <v>Dell EMC PowerEdge QSFP28 SR4 100GbE 85C optic</v>
      </c>
      <c r="I167" s="194" t="str">
        <f t="shared" si="26"/>
        <v>OpzSFP100</v>
      </c>
      <c r="J167" s="200"/>
      <c r="K167" s="194">
        <f>VLOOKUP(L167,Tabella_Prezzi,4,FALSE)</f>
        <v>484.65</v>
      </c>
      <c r="L167" s="190" t="s">
        <v>563</v>
      </c>
      <c r="M167" s="192" t="str">
        <f t="shared" si="27"/>
        <v>TS4L6-OT100GB</v>
      </c>
      <c r="N167" s="192"/>
    </row>
    <row r="168" spans="1:14" x14ac:dyDescent="0.25">
      <c r="A168" s="200"/>
      <c r="B168" s="200"/>
      <c r="C168" s="200"/>
      <c r="D168" s="194"/>
      <c r="E168" s="200"/>
      <c r="F168" s="200"/>
      <c r="G168" s="200"/>
      <c r="H168" s="194"/>
      <c r="I168" s="194"/>
      <c r="J168" s="200"/>
      <c r="K168" s="194"/>
      <c r="L168" s="190"/>
      <c r="M168" s="192"/>
      <c r="N168" s="192"/>
    </row>
    <row r="169" spans="1:14" x14ac:dyDescent="0.25">
      <c r="A169" s="200"/>
      <c r="B169" s="200"/>
      <c r="C169" s="200"/>
      <c r="D169" s="194"/>
      <c r="E169" s="200"/>
      <c r="F169" s="200"/>
      <c r="G169" s="200"/>
      <c r="H169" s="194"/>
      <c r="I169" s="194"/>
      <c r="J169" s="200"/>
      <c r="K169" s="194"/>
      <c r="L169" s="190"/>
      <c r="M169" s="192"/>
      <c r="N169" s="192"/>
    </row>
    <row r="170" spans="1:14" x14ac:dyDescent="0.25">
      <c r="A170" s="200"/>
      <c r="B170" s="200"/>
      <c r="C170" s="200"/>
      <c r="D170" s="194"/>
      <c r="E170" s="200"/>
      <c r="F170" s="200"/>
      <c r="G170" s="200"/>
      <c r="H170" s="194"/>
      <c r="I170" s="194"/>
      <c r="J170" s="200"/>
      <c r="K170" s="194"/>
      <c r="L170" s="190"/>
      <c r="M170" s="192"/>
      <c r="N170" s="192"/>
    </row>
    <row r="171" spans="1:14" x14ac:dyDescent="0.25">
      <c r="A171" s="205" t="s">
        <v>571</v>
      </c>
      <c r="B171" s="200"/>
      <c r="C171" s="200"/>
      <c r="D171" s="194"/>
      <c r="E171" s="200"/>
      <c r="F171" s="200"/>
      <c r="G171" s="200"/>
      <c r="H171" s="194"/>
      <c r="I171" s="194"/>
      <c r="J171" s="200"/>
      <c r="K171" s="194"/>
      <c r="L171" s="190"/>
      <c r="M171" s="192"/>
      <c r="N171" s="192"/>
    </row>
    <row r="172" spans="1:14" x14ac:dyDescent="0.25">
      <c r="A172" s="200"/>
      <c r="B172" s="200"/>
      <c r="C172" s="200"/>
      <c r="D172" s="194"/>
      <c r="E172" s="200"/>
      <c r="F172" s="200"/>
      <c r="G172" s="200"/>
      <c r="H172" s="194"/>
      <c r="I172" s="194"/>
      <c r="J172" s="200"/>
      <c r="K172" s="194"/>
      <c r="L172" s="190"/>
      <c r="M172" s="192"/>
      <c r="N172" s="192"/>
    </row>
    <row r="173" spans="1:14" x14ac:dyDescent="0.25">
      <c r="A173" s="200" t="e">
        <f t="shared" ref="A173" si="28">D173</f>
        <v>#N/A</v>
      </c>
      <c r="B173" s="200"/>
      <c r="C173" s="200"/>
      <c r="D173" s="194" t="e">
        <f t="shared" ref="D173" si="29">VLOOKUP(L173,Tabella_Prezzi,9,FALSE)</f>
        <v>#N/A</v>
      </c>
      <c r="E173" s="200"/>
      <c r="F173" s="200"/>
      <c r="G173" s="200"/>
      <c r="H173" s="194" t="e">
        <f t="shared" ref="H173" si="30">VLOOKUP(L173,Tabella_Prezzi,9,FALSE)</f>
        <v>#N/A</v>
      </c>
      <c r="I173" s="194" t="e">
        <f t="shared" ref="I173" si="31">VLOOKUP(L173,Tabella_Prezzi,3,FALSE)</f>
        <v>#N/A</v>
      </c>
      <c r="J173" s="200"/>
      <c r="K173" s="194" t="e">
        <f>VLOOKUP(L173,Tabella_Prezzi,4,FALSE)</f>
        <v>#N/A</v>
      </c>
      <c r="L173" s="190" t="s">
        <v>568</v>
      </c>
      <c r="M173" s="192" t="e">
        <f t="shared" ref="M173" si="32">VLOOKUP(L173,Tabella_Prezzi,6,FALSE)</f>
        <v>#N/A</v>
      </c>
      <c r="N173" s="192"/>
    </row>
    <row r="175" spans="1:14" x14ac:dyDescent="0.25">
      <c r="A175" s="205" t="s">
        <v>739</v>
      </c>
      <c r="B175" s="200"/>
      <c r="C175" s="200"/>
      <c r="D175" s="194"/>
      <c r="E175" s="200"/>
      <c r="F175" s="200"/>
      <c r="G175" s="200"/>
      <c r="H175" s="194"/>
      <c r="I175" s="194"/>
      <c r="J175" s="200"/>
      <c r="K175" s="194"/>
      <c r="L175" s="190"/>
      <c r="M175" s="192"/>
      <c r="N175" s="192"/>
    </row>
    <row r="176" spans="1:14" x14ac:dyDescent="0.25">
      <c r="A176" s="200"/>
      <c r="B176" s="200"/>
      <c r="C176" s="200"/>
      <c r="D176" s="194"/>
      <c r="E176" s="200"/>
      <c r="F176" s="200"/>
      <c r="G176" s="200"/>
      <c r="H176" s="194"/>
      <c r="I176" s="194"/>
      <c r="J176" s="200"/>
      <c r="K176" s="194"/>
      <c r="L176" s="190"/>
      <c r="M176" s="192"/>
      <c r="N176" s="192"/>
    </row>
    <row r="177" spans="1:14" x14ac:dyDescent="0.25">
      <c r="A177" s="200" t="str">
        <f t="shared" ref="A177:A178" si="33">D177</f>
        <v>Rack 42RU DellEmc</v>
      </c>
      <c r="B177" s="200"/>
      <c r="C177" s="200"/>
      <c r="D177" s="194" t="str">
        <f t="shared" ref="D177:D178" si="34">VLOOKUP(L177,Tabella_Prezzi,9,FALSE)</f>
        <v>Rack 42RU DellEmc</v>
      </c>
      <c r="E177" s="200"/>
      <c r="F177" s="200"/>
      <c r="G177" s="200"/>
      <c r="H177" s="194" t="str">
        <f t="shared" ref="H177:H178" si="35">VLOOKUP(L177,Tabella_Prezzi,9,FALSE)</f>
        <v>Rack 42RU DellEmc</v>
      </c>
      <c r="I177" s="194" t="str">
        <f t="shared" ref="I177:I178" si="36">VLOOKUP(L177,Tabella_Prezzi,3,FALSE)</f>
        <v>OpzRackD</v>
      </c>
      <c r="J177" s="200"/>
      <c r="K177" s="194">
        <f t="shared" ref="K177:K186" si="37">VLOOKUP(L177,Tabella_Prezzi,4,FALSE)</f>
        <v>2929.5</v>
      </c>
      <c r="L177" s="190" t="s">
        <v>725</v>
      </c>
      <c r="M177" s="192" t="str">
        <f t="shared" ref="M177:M178" si="38">VLOOKUP(L177,Tabella_Prezzi,6,FALSE)</f>
        <v>TS4L6-RACK-D</v>
      </c>
      <c r="N177" s="192"/>
    </row>
    <row r="178" spans="1:14" x14ac:dyDescent="0.25">
      <c r="A178" s="200" t="str">
        <f t="shared" si="33"/>
        <v>PDU 220 mono output 20-C13 + 4-C19 IEC 320, input C20</v>
      </c>
      <c r="B178" s="200"/>
      <c r="C178" s="200"/>
      <c r="D178" s="194" t="str">
        <f t="shared" si="34"/>
        <v>PDU 220 mono output 20-C13 + 4-C19 IEC 320, input C20</v>
      </c>
      <c r="E178" s="200"/>
      <c r="F178" s="200"/>
      <c r="G178" s="200"/>
      <c r="H178" s="194" t="str">
        <f t="shared" si="35"/>
        <v>PDU 220 mono output 20-C13 + 4-C19 IEC 320, input C20</v>
      </c>
      <c r="I178" s="194" t="str">
        <f t="shared" si="36"/>
        <v>OpzPDUT</v>
      </c>
      <c r="J178" s="200"/>
      <c r="K178" s="194">
        <f t="shared" si="37"/>
        <v>540</v>
      </c>
      <c r="L178" s="190" t="s">
        <v>726</v>
      </c>
      <c r="M178" s="192" t="str">
        <f t="shared" si="38"/>
        <v>TS4L6-PDU-M</v>
      </c>
      <c r="N178" s="192"/>
    </row>
    <row r="179" spans="1:14" x14ac:dyDescent="0.25">
      <c r="A179" s="200" t="str">
        <f t="shared" ref="A179" si="39">D179</f>
        <v>PDU 220 Trifase output 6-C19 e 36-C13, input Spina 3P+T 400V 16A</v>
      </c>
      <c r="B179" s="200"/>
      <c r="C179" s="200"/>
      <c r="D179" s="194" t="str">
        <f t="shared" ref="D179" si="40">VLOOKUP(L179,Tabella_Prezzi,9,FALSE)</f>
        <v>PDU 220 Trifase output 6-C19 e 36-C13, input Spina 3P+T 400V 16A</v>
      </c>
      <c r="E179" s="200"/>
      <c r="F179" s="200"/>
      <c r="G179" s="200"/>
      <c r="H179" s="194" t="str">
        <f t="shared" ref="H179" si="41">VLOOKUP(L179,Tabella_Prezzi,9,FALSE)</f>
        <v>PDU 220 Trifase output 6-C19 e 36-C13, input Spina 3P+T 400V 16A</v>
      </c>
      <c r="I179" s="194" t="str">
        <f t="shared" ref="I179" si="42">VLOOKUP(L179,Tabella_Prezzi,3,FALSE)</f>
        <v>OpzPDUT</v>
      </c>
      <c r="J179" s="200"/>
      <c r="K179" s="194">
        <f t="shared" si="37"/>
        <v>1080</v>
      </c>
      <c r="L179" s="190" t="s">
        <v>728</v>
      </c>
      <c r="M179" s="192" t="str">
        <f t="shared" ref="M179" si="43">VLOOKUP(L179,Tabella_Prezzi,6,FALSE)</f>
        <v>TS4L6-PDU-T</v>
      </c>
      <c r="N179" s="192"/>
    </row>
    <row r="180" spans="1:14" x14ac:dyDescent="0.25">
      <c r="A180" s="200" t="str">
        <f t="shared" ref="A180:A183" si="44">D180</f>
        <v xml:space="preserve">Dell KVM + Switch 8 porte + cavi </v>
      </c>
      <c r="B180" s="200"/>
      <c r="C180" s="200"/>
      <c r="D180" s="194" t="str">
        <f t="shared" ref="D180:D183" si="45">VLOOKUP(L180,Tabella_Prezzi,9,FALSE)</f>
        <v xml:space="preserve">Dell KVM + Switch 8 porte + cavi </v>
      </c>
      <c r="E180" s="200"/>
      <c r="F180" s="200"/>
      <c r="G180" s="200"/>
      <c r="H180" s="194" t="str">
        <f t="shared" ref="H180:H183" si="46">VLOOKUP(L180,Tabella_Prezzi,9,FALSE)</f>
        <v xml:space="preserve">Dell KVM + Switch 8 porte + cavi </v>
      </c>
      <c r="I180" s="194" t="str">
        <f t="shared" ref="I180:I183" si="47">VLOOKUP(L180,Tabella_Prezzi,3,FALSE)</f>
        <v>OpzKVMD</v>
      </c>
      <c r="J180" s="200"/>
      <c r="K180" s="194">
        <f t="shared" si="37"/>
        <v>3300.75</v>
      </c>
      <c r="L180" s="190" t="s">
        <v>727</v>
      </c>
      <c r="M180" s="192" t="str">
        <f t="shared" ref="M180:M183" si="48">VLOOKUP(L180,Tabella_Prezzi,6,FALSE)</f>
        <v>TS4L6-KVM-D</v>
      </c>
      <c r="N180" s="192"/>
    </row>
    <row r="181" spans="1:14" x14ac:dyDescent="0.25">
      <c r="A181" s="200" t="str">
        <f t="shared" si="44"/>
        <v>ROCK Port 100Gbs (include scheda pci, cavo, patch panel e manutenzione)</v>
      </c>
      <c r="B181" s="200"/>
      <c r="C181" s="200"/>
      <c r="D181" s="194" t="str">
        <f t="shared" si="45"/>
        <v>ROCK Port 100Gbs (include scheda pci, cavo, patch panel e manutenzione)</v>
      </c>
      <c r="E181" s="200"/>
      <c r="F181" s="200"/>
      <c r="G181" s="200"/>
      <c r="H181" s="194" t="str">
        <f t="shared" si="46"/>
        <v>ROCK Port 100Gbs (include scheda pci, cavo, patch panel e manutenzione)</v>
      </c>
      <c r="I181" s="194" t="str">
        <f t="shared" si="47"/>
        <v>OpzRock</v>
      </c>
      <c r="J181" s="200"/>
      <c r="K181" s="194">
        <f t="shared" si="37"/>
        <v>3780</v>
      </c>
      <c r="L181" s="190" t="s">
        <v>729</v>
      </c>
      <c r="M181" s="192" t="str">
        <f t="shared" si="48"/>
        <v>TS4L6-ROCK</v>
      </c>
      <c r="N181" s="192"/>
    </row>
    <row r="182" spans="1:14" x14ac:dyDescent="0.25">
      <c r="A182" s="200" t="str">
        <f t="shared" si="44"/>
        <v>Cable Management Arm for PowerEdge Systems</v>
      </c>
      <c r="B182" s="200"/>
      <c r="C182" s="200"/>
      <c r="D182" s="194" t="str">
        <f t="shared" si="45"/>
        <v>Cable Management Arm for PowerEdge Systems</v>
      </c>
      <c r="E182" s="200"/>
      <c r="F182" s="200"/>
      <c r="G182" s="200"/>
      <c r="H182" s="194" t="str">
        <f t="shared" si="46"/>
        <v>Cable Management Arm for PowerEdge Systems</v>
      </c>
      <c r="I182" s="194" t="str">
        <f t="shared" si="47"/>
        <v>OpzCMA</v>
      </c>
      <c r="J182" s="200"/>
      <c r="K182" s="194">
        <f t="shared" si="37"/>
        <v>54</v>
      </c>
      <c r="L182" s="190" t="s">
        <v>730</v>
      </c>
      <c r="M182" s="192" t="str">
        <f t="shared" si="48"/>
        <v>TS4L6-CMA</v>
      </c>
      <c r="N182" s="192"/>
    </row>
    <row r="183" spans="1:14" x14ac:dyDescent="0.25">
      <c r="A183" s="200" t="str">
        <f t="shared" si="44"/>
        <v>Enclosure di espansione JBOD 12 slot 3,5'' + HBA (H840)</v>
      </c>
      <c r="B183" s="200"/>
      <c r="C183" s="200"/>
      <c r="D183" s="194" t="str">
        <f t="shared" si="45"/>
        <v>Enclosure di espansione JBOD 12 slot 3,5'' + HBA (H840)</v>
      </c>
      <c r="E183" s="200"/>
      <c r="F183" s="200"/>
      <c r="G183" s="200"/>
      <c r="H183" s="194" t="str">
        <f t="shared" si="46"/>
        <v>Enclosure di espansione JBOD 12 slot 3,5'' + HBA (H840)</v>
      </c>
      <c r="I183" s="194" t="str">
        <f t="shared" si="47"/>
        <v>OpzJBOD</v>
      </c>
      <c r="J183" s="200"/>
      <c r="K183" s="194">
        <f t="shared" si="37"/>
        <v>5838.75</v>
      </c>
      <c r="L183" s="190" t="s">
        <v>731</v>
      </c>
      <c r="M183" s="192" t="str">
        <f t="shared" si="48"/>
        <v>TS4L6-JBOD</v>
      </c>
      <c r="N183" s="192"/>
    </row>
    <row r="184" spans="1:14" x14ac:dyDescent="0.25">
      <c r="A184" s="200" t="str">
        <f t="shared" ref="A184:A185" si="49">D184</f>
        <v>12TB 7.2K RPM NLSAS ISE 12Gbps 512e 3.5in Hot-plug Hard
Drive</v>
      </c>
      <c r="B184" s="200"/>
      <c r="C184" s="200"/>
      <c r="D184" s="194" t="str">
        <f t="shared" ref="D184:D185" si="50">VLOOKUP(L184,Tabella_Prezzi,9,FALSE)</f>
        <v>12TB 7.2K RPM NLSAS ISE 12Gbps 512e 3.5in Hot-plug Hard
Drive</v>
      </c>
      <c r="E184" s="200"/>
      <c r="F184" s="200"/>
      <c r="G184" s="200"/>
      <c r="H184" s="194" t="str">
        <f t="shared" ref="H184:H185" si="51">VLOOKUP(L184,Tabella_Prezzi,9,FALSE)</f>
        <v>12TB 7.2K RPM NLSAS ISE 12Gbps 512e 3.5in Hot-plug Hard
Drive</v>
      </c>
      <c r="I184" s="194" t="str">
        <f t="shared" ref="I184:I185" si="52">VLOOKUP(L184,Tabella_Prezzi,3,FALSE)</f>
        <v>Opz12TBNLSAS</v>
      </c>
      <c r="J184" s="200"/>
      <c r="K184" s="194">
        <f t="shared" si="37"/>
        <v>405</v>
      </c>
      <c r="L184" s="190" t="s">
        <v>732</v>
      </c>
      <c r="M184" s="192" t="str">
        <f t="shared" ref="M184:M185" si="53">VLOOKUP(L184,Tabella_Prezzi,6,FALSE)</f>
        <v>TS4L6-12TBNLSAS</v>
      </c>
      <c r="N184" s="192"/>
    </row>
    <row r="185" spans="1:14" x14ac:dyDescent="0.25">
      <c r="A185" s="200" t="str">
        <f t="shared" si="49"/>
        <v>16TB Hard Drive SAS ISE 12Gbps 7.2K 512e 3.5in Hot-Plug</v>
      </c>
      <c r="B185" s="200"/>
      <c r="C185" s="200"/>
      <c r="D185" s="194" t="str">
        <f t="shared" si="50"/>
        <v>16TB Hard Drive SAS ISE 12Gbps 7.2K 512e 3.5in Hot-Plug</v>
      </c>
      <c r="E185" s="200"/>
      <c r="F185" s="200"/>
      <c r="G185" s="200"/>
      <c r="H185" s="194" t="str">
        <f t="shared" si="51"/>
        <v>16TB Hard Drive SAS ISE 12Gbps 7.2K 512e 3.5in Hot-Plug</v>
      </c>
      <c r="I185" s="194" t="str">
        <f t="shared" si="52"/>
        <v>Opz16TBSAS</v>
      </c>
      <c r="J185" s="200"/>
      <c r="K185" s="194">
        <f t="shared" si="37"/>
        <v>438.75</v>
      </c>
      <c r="L185" s="190" t="s">
        <v>733</v>
      </c>
      <c r="M185" s="192" t="str">
        <f t="shared" si="53"/>
        <v>TS4L6-16TBSAS</v>
      </c>
      <c r="N185" s="192"/>
    </row>
    <row r="186" spans="1:14" x14ac:dyDescent="0.25">
      <c r="A186" s="200" t="str">
        <f t="shared" ref="A186" si="54">D186</f>
        <v>20TB HDD SAS ISE 12Gbps 7.2K 512e 3.5in Hot-Plug</v>
      </c>
      <c r="B186" s="200"/>
      <c r="C186" s="200"/>
      <c r="D186" s="194" t="str">
        <f t="shared" ref="D186" si="55">VLOOKUP(L186,Tabella_Prezzi,9,FALSE)</f>
        <v>20TB HDD SAS ISE 12Gbps 7.2K 512e 3.5in Hot-Plug</v>
      </c>
      <c r="E186" s="200"/>
      <c r="F186" s="200"/>
      <c r="G186" s="200"/>
      <c r="H186" s="194" t="str">
        <f t="shared" ref="H186" si="56">VLOOKUP(L186,Tabella_Prezzi,9,FALSE)</f>
        <v>20TB HDD SAS ISE 12Gbps 7.2K 512e 3.5in Hot-Plug</v>
      </c>
      <c r="I186" s="194" t="str">
        <f t="shared" ref="I186" si="57">VLOOKUP(L186,Tabella_Prezzi,3,FALSE)</f>
        <v>Opz20TBSAS</v>
      </c>
      <c r="J186" s="200"/>
      <c r="K186" s="194">
        <f t="shared" si="37"/>
        <v>594</v>
      </c>
      <c r="L186" s="190" t="s">
        <v>734</v>
      </c>
      <c r="M186" s="192" t="str">
        <f t="shared" ref="M186" si="58">VLOOKUP(L186,Tabella_Prezzi,6,FALSE)</f>
        <v>TS4L6-20TBSAS</v>
      </c>
      <c r="N186" s="192"/>
    </row>
    <row r="187" spans="1:14" x14ac:dyDescent="0.25">
      <c r="A187" s="192"/>
      <c r="B187" s="200"/>
      <c r="C187" s="200"/>
      <c r="D187" s="194"/>
      <c r="E187" s="200"/>
      <c r="F187" s="200"/>
      <c r="G187" s="200"/>
      <c r="H187" s="194"/>
      <c r="I187" s="200"/>
      <c r="J187" s="200"/>
      <c r="K187" s="200"/>
      <c r="L187" s="190"/>
      <c r="M187" s="200"/>
      <c r="N187" s="192"/>
    </row>
    <row r="188" spans="1:14" x14ac:dyDescent="0.25">
      <c r="A188" s="200"/>
      <c r="B188" s="200"/>
      <c r="C188" s="200"/>
      <c r="D188" s="194"/>
      <c r="E188" s="200"/>
      <c r="F188" s="200"/>
      <c r="G188" s="200"/>
      <c r="H188" s="194"/>
      <c r="I188" s="194"/>
      <c r="J188" s="200"/>
      <c r="K188" s="194"/>
      <c r="L188" s="190"/>
      <c r="M188" s="192"/>
      <c r="N188" s="192"/>
    </row>
    <row r="189" spans="1:14" x14ac:dyDescent="0.25">
      <c r="A189" s="200"/>
      <c r="B189" s="200"/>
      <c r="C189" s="200"/>
      <c r="D189" s="194"/>
      <c r="E189" s="200"/>
      <c r="F189" s="200"/>
      <c r="G189" s="200"/>
      <c r="H189" s="194"/>
      <c r="I189" s="194"/>
      <c r="J189" s="200"/>
      <c r="K189" s="194"/>
      <c r="L189" s="190"/>
      <c r="M189" s="192"/>
      <c r="N189" s="192"/>
    </row>
    <row r="190" spans="1:14" x14ac:dyDescent="0.25">
      <c r="A190" s="200"/>
      <c r="B190" s="200"/>
      <c r="C190" s="200"/>
      <c r="D190" s="194"/>
      <c r="E190" s="200"/>
      <c r="F190" s="200"/>
      <c r="G190" s="200"/>
      <c r="H190" s="194"/>
      <c r="I190" s="194"/>
      <c r="J190" s="200"/>
      <c r="K190" s="194"/>
      <c r="L190" s="190"/>
      <c r="M190" s="192"/>
      <c r="N190" s="192"/>
    </row>
    <row r="191" spans="1:14" x14ac:dyDescent="0.25">
      <c r="A191" s="192"/>
      <c r="B191" s="200"/>
      <c r="C191" s="200"/>
      <c r="D191" s="194"/>
      <c r="E191" s="200"/>
      <c r="F191" s="200"/>
      <c r="G191" s="200"/>
      <c r="H191" s="194"/>
      <c r="I191" s="200"/>
      <c r="J191" s="200"/>
      <c r="K191" s="200"/>
      <c r="L191" s="190"/>
      <c r="M191" s="200"/>
      <c r="N191" s="192"/>
    </row>
    <row r="192" spans="1:14" x14ac:dyDescent="0.25">
      <c r="A192" s="200" t="s">
        <v>498</v>
      </c>
      <c r="B192" s="200"/>
      <c r="C192" s="200"/>
      <c r="D192" s="194"/>
      <c r="E192" s="197"/>
      <c r="F192" s="192"/>
      <c r="G192" s="192"/>
      <c r="H192" s="194"/>
      <c r="I192" s="194"/>
      <c r="K192" s="194"/>
      <c r="L192" s="190"/>
      <c r="M192" s="192"/>
      <c r="N192" s="192"/>
    </row>
    <row r="193" spans="1:8" x14ac:dyDescent="0.25">
      <c r="A193" s="60">
        <v>0</v>
      </c>
      <c r="C193" s="60" t="s">
        <v>552</v>
      </c>
    </row>
    <row r="194" spans="1:8" x14ac:dyDescent="0.25">
      <c r="A194" s="204">
        <v>2</v>
      </c>
    </row>
    <row r="195" spans="1:8" x14ac:dyDescent="0.25">
      <c r="A195" s="204">
        <v>4</v>
      </c>
      <c r="D195" s="389" t="s">
        <v>187</v>
      </c>
      <c r="E195" s="389"/>
      <c r="G195" s="389" t="s">
        <v>188</v>
      </c>
      <c r="H195" s="389"/>
    </row>
    <row r="196" spans="1:8" x14ac:dyDescent="0.25">
      <c r="A196" s="204">
        <v>6</v>
      </c>
      <c r="D196" s="32" t="s">
        <v>189</v>
      </c>
      <c r="E196" s="32" t="s">
        <v>190</v>
      </c>
      <c r="G196" s="32" t="s">
        <v>189</v>
      </c>
      <c r="H196" s="32" t="s">
        <v>190</v>
      </c>
    </row>
    <row r="197" spans="1:8" x14ac:dyDescent="0.25">
      <c r="A197" s="204" t="s">
        <v>191</v>
      </c>
      <c r="D197" s="32">
        <v>48</v>
      </c>
      <c r="E197" s="32">
        <v>96</v>
      </c>
      <c r="G197" s="32">
        <v>48</v>
      </c>
      <c r="H197" s="32">
        <v>96</v>
      </c>
    </row>
    <row r="200" spans="1:8" x14ac:dyDescent="0.25">
      <c r="A200" s="60">
        <v>1</v>
      </c>
      <c r="B200" s="60">
        <v>3</v>
      </c>
      <c r="D200" s="32">
        <v>16</v>
      </c>
      <c r="E200" s="60">
        <v>40</v>
      </c>
      <c r="G200" s="32">
        <v>16</v>
      </c>
      <c r="H200" s="60">
        <v>40</v>
      </c>
    </row>
    <row r="201" spans="1:8" x14ac:dyDescent="0.25">
      <c r="A201" s="60">
        <v>3</v>
      </c>
      <c r="B201" s="60">
        <v>6</v>
      </c>
      <c r="D201" s="32">
        <v>40</v>
      </c>
      <c r="E201" s="60">
        <v>88</v>
      </c>
      <c r="G201" s="32">
        <v>40</v>
      </c>
      <c r="H201" s="60">
        <v>88</v>
      </c>
    </row>
    <row r="202" spans="1:8" x14ac:dyDescent="0.25">
      <c r="A202" s="60">
        <v>4</v>
      </c>
      <c r="B202" s="60">
        <v>9</v>
      </c>
      <c r="D202" s="32">
        <v>64</v>
      </c>
      <c r="E202" s="60">
        <v>136</v>
      </c>
      <c r="G202" s="32">
        <v>64</v>
      </c>
      <c r="H202" s="60">
        <v>136</v>
      </c>
    </row>
    <row r="204" spans="1:8" x14ac:dyDescent="0.25">
      <c r="A204" s="60">
        <v>1</v>
      </c>
    </row>
    <row r="205" spans="1:8" x14ac:dyDescent="0.25">
      <c r="A205" s="60">
        <v>2</v>
      </c>
    </row>
    <row r="206" spans="1:8" x14ac:dyDescent="0.25">
      <c r="A206" s="60">
        <v>3</v>
      </c>
    </row>
    <row r="207" spans="1:8" x14ac:dyDescent="0.25">
      <c r="A207" s="60">
        <v>4</v>
      </c>
    </row>
    <row r="208" spans="1:8" x14ac:dyDescent="0.25">
      <c r="A208" s="60">
        <v>5</v>
      </c>
    </row>
    <row r="209" spans="1:1" x14ac:dyDescent="0.25">
      <c r="A209" s="60">
        <v>6</v>
      </c>
    </row>
    <row r="210" spans="1:1" x14ac:dyDescent="0.25">
      <c r="A210" s="60">
        <v>7</v>
      </c>
    </row>
    <row r="211" spans="1:1" x14ac:dyDescent="0.25">
      <c r="A211" s="60">
        <v>8</v>
      </c>
    </row>
    <row r="212" spans="1:1" x14ac:dyDescent="0.25">
      <c r="A212" s="60">
        <v>9</v>
      </c>
    </row>
    <row r="213" spans="1:1" x14ac:dyDescent="0.25">
      <c r="A213" s="60">
        <v>10</v>
      </c>
    </row>
    <row r="214" spans="1:1" x14ac:dyDescent="0.25">
      <c r="A214" s="60">
        <v>11</v>
      </c>
    </row>
    <row r="215" spans="1:1" x14ac:dyDescent="0.25">
      <c r="A215" s="60">
        <v>12</v>
      </c>
    </row>
    <row r="216" spans="1:1" x14ac:dyDescent="0.25">
      <c r="A216" s="60">
        <v>13</v>
      </c>
    </row>
    <row r="217" spans="1:1" x14ac:dyDescent="0.25">
      <c r="A217" s="60">
        <v>14</v>
      </c>
    </row>
    <row r="218" spans="1:1" x14ac:dyDescent="0.25">
      <c r="A218" s="60">
        <v>15</v>
      </c>
    </row>
    <row r="219" spans="1:1" x14ac:dyDescent="0.25">
      <c r="A219" s="60">
        <v>16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S13:T13"/>
    <mergeCell ref="U13:V13"/>
    <mergeCell ref="A66:A67"/>
    <mergeCell ref="D195:E195"/>
    <mergeCell ref="G195:H195"/>
    <mergeCell ref="O13:P13"/>
    <mergeCell ref="Q13:R13"/>
  </mergeCells>
  <phoneticPr fontId="32" type="noConversion"/>
  <conditionalFormatting sqref="A105">
    <cfRule type="expression" dxfId="12" priority="20">
      <formula>$J105&gt;0</formula>
    </cfRule>
  </conditionalFormatting>
  <conditionalFormatting sqref="D105">
    <cfRule type="expression" dxfId="11" priority="13">
      <formula>$J105&gt;0</formula>
    </cfRule>
  </conditionalFormatting>
  <conditionalFormatting sqref="A107">
    <cfRule type="expression" dxfId="10" priority="140">
      <formula>#REF!&gt;0</formula>
    </cfRule>
  </conditionalFormatting>
  <conditionalFormatting sqref="A106">
    <cfRule type="expression" dxfId="9" priority="142">
      <formula>$K106&gt;0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5"/>
  <dimension ref="A1:R88"/>
  <sheetViews>
    <sheetView zoomScaleNormal="100" workbookViewId="0">
      <pane ySplit="1" topLeftCell="A80" activePane="bottomLeft" state="frozen"/>
      <selection activeCell="C169" sqref="A169:C169"/>
      <selection pane="bottomLeft" activeCell="F85" sqref="F85"/>
    </sheetView>
  </sheetViews>
  <sheetFormatPr defaultColWidth="9.140625" defaultRowHeight="15" x14ac:dyDescent="0.25"/>
  <cols>
    <col min="1" max="1" width="6.85546875" style="29" bestFit="1" customWidth="1"/>
    <col min="2" max="2" width="3.85546875" style="25" bestFit="1" customWidth="1"/>
    <col min="3" max="3" width="29.5703125" style="29" customWidth="1"/>
    <col min="4" max="4" width="17.140625" style="30" bestFit="1" customWidth="1"/>
    <col min="5" max="5" width="9.7109375" style="29" customWidth="1"/>
    <col min="6" max="6" width="22.7109375" style="29" bestFit="1" customWidth="1"/>
    <col min="7" max="7" width="5.7109375" style="25" customWidth="1"/>
    <col min="8" max="8" width="68.42578125" style="25" customWidth="1"/>
    <col min="9" max="9" width="45" style="29" customWidth="1"/>
    <col min="10" max="10" width="26" style="29" customWidth="1"/>
    <col min="11" max="11" width="14.5703125" style="29" bestFit="1" customWidth="1"/>
    <col min="12" max="12" width="12.140625" style="29" customWidth="1"/>
    <col min="13" max="13" width="22.7109375" style="29" customWidth="1"/>
    <col min="14" max="14" width="3.42578125" style="29" bestFit="1" customWidth="1"/>
    <col min="15" max="16" width="2" style="29" bestFit="1" customWidth="1"/>
    <col min="17" max="17" width="22.85546875" style="29" customWidth="1"/>
    <col min="18" max="18" width="19.7109375" style="29" customWidth="1"/>
    <col min="19" max="16384" width="9.140625" style="29"/>
  </cols>
  <sheetData>
    <row r="1" spans="1:18" ht="15.75" thickBot="1" x14ac:dyDescent="0.3">
      <c r="A1" s="24" t="s">
        <v>69</v>
      </c>
      <c r="B1" s="1"/>
      <c r="C1" s="24" t="s">
        <v>128</v>
      </c>
      <c r="D1" s="28" t="s">
        <v>129</v>
      </c>
      <c r="E1" s="24" t="s">
        <v>69</v>
      </c>
      <c r="F1" s="24" t="s">
        <v>65</v>
      </c>
      <c r="G1" s="1" t="s">
        <v>192</v>
      </c>
      <c r="H1" s="1"/>
      <c r="I1" s="24" t="s">
        <v>193</v>
      </c>
      <c r="J1" s="24" t="s">
        <v>194</v>
      </c>
      <c r="K1" s="24" t="s">
        <v>195</v>
      </c>
      <c r="L1" s="24" t="s">
        <v>196</v>
      </c>
      <c r="M1" s="24"/>
      <c r="Q1" s="33"/>
    </row>
    <row r="2" spans="1:18" ht="38.25" x14ac:dyDescent="0.25">
      <c r="A2" s="189" t="s">
        <v>70</v>
      </c>
      <c r="B2" s="206">
        <v>1</v>
      </c>
      <c r="C2" s="207" t="s">
        <v>197</v>
      </c>
      <c r="D2" s="31">
        <v>5754.51</v>
      </c>
      <c r="E2" s="189" t="s">
        <v>70</v>
      </c>
      <c r="F2" s="189" t="s">
        <v>132</v>
      </c>
      <c r="G2" s="206">
        <v>1</v>
      </c>
      <c r="H2" s="189" t="s">
        <v>198</v>
      </c>
      <c r="I2" s="189" t="s">
        <v>198</v>
      </c>
      <c r="J2" s="189" t="s">
        <v>199</v>
      </c>
      <c r="K2" s="189" t="s">
        <v>200</v>
      </c>
      <c r="L2" s="189" t="s">
        <v>201</v>
      </c>
      <c r="M2" s="189" t="s">
        <v>132</v>
      </c>
      <c r="Q2" s="189" t="s">
        <v>202</v>
      </c>
      <c r="R2" s="189" t="s">
        <v>203</v>
      </c>
    </row>
    <row r="3" spans="1:18" ht="38.25" x14ac:dyDescent="0.25">
      <c r="A3" s="189" t="s">
        <v>71</v>
      </c>
      <c r="B3" s="206">
        <v>1</v>
      </c>
      <c r="C3" s="207" t="s">
        <v>197</v>
      </c>
      <c r="D3" s="31">
        <f>D2*1.02</f>
        <v>5869.6002000000008</v>
      </c>
      <c r="E3" s="189" t="s">
        <v>70</v>
      </c>
      <c r="F3" s="189" t="s">
        <v>574</v>
      </c>
      <c r="G3" s="206">
        <v>1</v>
      </c>
      <c r="H3" s="189" t="s">
        <v>657</v>
      </c>
      <c r="I3" s="189" t="s">
        <v>198</v>
      </c>
      <c r="J3" s="189" t="s">
        <v>575</v>
      </c>
      <c r="K3" s="189" t="s">
        <v>200</v>
      </c>
      <c r="L3" s="189" t="s">
        <v>201</v>
      </c>
      <c r="M3" s="189" t="s">
        <v>134</v>
      </c>
      <c r="Q3" s="189" t="s">
        <v>202</v>
      </c>
      <c r="R3" s="189" t="s">
        <v>203</v>
      </c>
    </row>
    <row r="4" spans="1:18" ht="38.25" x14ac:dyDescent="0.25">
      <c r="A4" s="189" t="s">
        <v>71</v>
      </c>
      <c r="B4" s="206">
        <v>1</v>
      </c>
      <c r="C4" s="207" t="s">
        <v>197</v>
      </c>
      <c r="D4" s="31">
        <f>D2*1.02</f>
        <v>5869.6002000000008</v>
      </c>
      <c r="E4" s="189" t="s">
        <v>70</v>
      </c>
      <c r="F4" s="189" t="s">
        <v>574</v>
      </c>
      <c r="G4" s="206">
        <v>1</v>
      </c>
      <c r="H4" s="189" t="s">
        <v>657</v>
      </c>
      <c r="I4" s="189" t="s">
        <v>198</v>
      </c>
      <c r="J4" s="189" t="s">
        <v>575</v>
      </c>
      <c r="K4" s="189" t="s">
        <v>200</v>
      </c>
      <c r="L4" s="189" t="s">
        <v>201</v>
      </c>
      <c r="M4" s="189" t="s">
        <v>551</v>
      </c>
      <c r="Q4" s="189" t="s">
        <v>202</v>
      </c>
      <c r="R4" s="189" t="s">
        <v>203</v>
      </c>
    </row>
    <row r="5" spans="1:18" x14ac:dyDescent="0.25">
      <c r="A5" s="395" t="s">
        <v>72</v>
      </c>
      <c r="B5" s="395">
        <v>2</v>
      </c>
      <c r="C5" s="395" t="s">
        <v>204</v>
      </c>
      <c r="D5" s="398">
        <v>1908.9</v>
      </c>
      <c r="E5" s="395" t="s">
        <v>72</v>
      </c>
      <c r="F5" s="395" t="s">
        <v>205</v>
      </c>
      <c r="G5" s="206">
        <v>1</v>
      </c>
      <c r="H5" s="209" t="s">
        <v>641</v>
      </c>
      <c r="I5" s="209" t="s">
        <v>641</v>
      </c>
      <c r="J5" s="395" t="s">
        <v>206</v>
      </c>
      <c r="K5" s="189" t="s">
        <v>207</v>
      </c>
      <c r="L5" s="189" t="s">
        <v>201</v>
      </c>
      <c r="M5" s="395" t="s">
        <v>208</v>
      </c>
      <c r="Q5" s="189" t="s">
        <v>207</v>
      </c>
      <c r="R5" s="189" t="s">
        <v>209</v>
      </c>
    </row>
    <row r="6" spans="1:18" x14ac:dyDescent="0.25">
      <c r="A6" s="397"/>
      <c r="B6" s="397"/>
      <c r="C6" s="397"/>
      <c r="D6" s="399"/>
      <c r="E6" s="397"/>
      <c r="F6" s="397"/>
      <c r="G6" s="206">
        <v>1</v>
      </c>
      <c r="H6" s="209" t="s">
        <v>210</v>
      </c>
      <c r="I6" s="209" t="s">
        <v>210</v>
      </c>
      <c r="J6" s="397"/>
      <c r="K6" s="189" t="s">
        <v>211</v>
      </c>
      <c r="L6" s="189" t="s">
        <v>201</v>
      </c>
      <c r="M6" s="397"/>
      <c r="Q6" s="189" t="s">
        <v>211</v>
      </c>
      <c r="R6" s="189" t="s">
        <v>212</v>
      </c>
    </row>
    <row r="7" spans="1:18" x14ac:dyDescent="0.25">
      <c r="A7" s="397"/>
      <c r="B7" s="397"/>
      <c r="C7" s="397"/>
      <c r="D7" s="399"/>
      <c r="E7" s="397"/>
      <c r="F7" s="397"/>
      <c r="G7" s="206">
        <v>1</v>
      </c>
      <c r="H7" s="209" t="s">
        <v>213</v>
      </c>
      <c r="I7" s="209" t="s">
        <v>213</v>
      </c>
      <c r="J7" s="397"/>
      <c r="K7" s="189" t="s">
        <v>214</v>
      </c>
      <c r="L7" s="189" t="s">
        <v>201</v>
      </c>
      <c r="M7" s="397"/>
      <c r="Q7" s="189" t="s">
        <v>214</v>
      </c>
      <c r="R7" s="189" t="s">
        <v>215</v>
      </c>
    </row>
    <row r="8" spans="1:18" x14ac:dyDescent="0.25">
      <c r="A8" s="397"/>
      <c r="B8" s="397"/>
      <c r="C8" s="397"/>
      <c r="D8" s="399"/>
      <c r="E8" s="397"/>
      <c r="F8" s="397"/>
      <c r="G8" s="206">
        <v>1</v>
      </c>
      <c r="H8" s="209" t="s">
        <v>216</v>
      </c>
      <c r="I8" s="209" t="s">
        <v>216</v>
      </c>
      <c r="J8" s="397"/>
      <c r="K8" s="189" t="s">
        <v>217</v>
      </c>
      <c r="L8" s="189" t="s">
        <v>201</v>
      </c>
      <c r="M8" s="397"/>
      <c r="Q8" s="189" t="s">
        <v>217</v>
      </c>
      <c r="R8" s="189" t="s">
        <v>218</v>
      </c>
    </row>
    <row r="9" spans="1:18" x14ac:dyDescent="0.25">
      <c r="A9" s="397"/>
      <c r="B9" s="397"/>
      <c r="C9" s="397"/>
      <c r="D9" s="399"/>
      <c r="E9" s="397"/>
      <c r="F9" s="397"/>
      <c r="G9" s="206">
        <v>1</v>
      </c>
      <c r="H9" s="209" t="s">
        <v>219</v>
      </c>
      <c r="I9" s="209" t="s">
        <v>219</v>
      </c>
      <c r="J9" s="397"/>
      <c r="K9" s="189" t="s">
        <v>220</v>
      </c>
      <c r="L9" s="189" t="s">
        <v>201</v>
      </c>
      <c r="M9" s="397"/>
      <c r="Q9" s="189" t="s">
        <v>220</v>
      </c>
      <c r="R9" s="189"/>
    </row>
    <row r="10" spans="1:18" x14ac:dyDescent="0.25">
      <c r="A10" s="397"/>
      <c r="B10" s="397"/>
      <c r="C10" s="397"/>
      <c r="D10" s="399"/>
      <c r="E10" s="397"/>
      <c r="F10" s="397"/>
      <c r="G10" s="206">
        <v>1</v>
      </c>
      <c r="H10" s="209" t="s">
        <v>221</v>
      </c>
      <c r="I10" s="209" t="s">
        <v>221</v>
      </c>
      <c r="J10" s="397"/>
      <c r="K10" s="189" t="s">
        <v>222</v>
      </c>
      <c r="L10" s="189" t="s">
        <v>201</v>
      </c>
      <c r="M10" s="397"/>
      <c r="Q10" s="189" t="s">
        <v>222</v>
      </c>
      <c r="R10" s="189" t="s">
        <v>223</v>
      </c>
    </row>
    <row r="11" spans="1:18" x14ac:dyDescent="0.25">
      <c r="A11" s="397"/>
      <c r="B11" s="397"/>
      <c r="C11" s="397"/>
      <c r="D11" s="399"/>
      <c r="E11" s="397"/>
      <c r="F11" s="397"/>
      <c r="G11" s="206">
        <v>1</v>
      </c>
      <c r="H11" s="209" t="s">
        <v>224</v>
      </c>
      <c r="I11" s="209" t="s">
        <v>224</v>
      </c>
      <c r="J11" s="396"/>
      <c r="K11" s="189" t="s">
        <v>225</v>
      </c>
      <c r="L11" s="189" t="s">
        <v>201</v>
      </c>
      <c r="M11" s="397"/>
      <c r="Q11" s="189" t="s">
        <v>225</v>
      </c>
      <c r="R11" s="189"/>
    </row>
    <row r="12" spans="1:18" x14ac:dyDescent="0.25">
      <c r="A12" s="189" t="s">
        <v>73</v>
      </c>
      <c r="B12" s="206">
        <v>3</v>
      </c>
      <c r="C12" s="189" t="s">
        <v>226</v>
      </c>
      <c r="D12" s="31">
        <v>263.64</v>
      </c>
      <c r="E12" s="189" t="s">
        <v>73</v>
      </c>
      <c r="F12" s="189" t="s">
        <v>12</v>
      </c>
      <c r="G12" s="206">
        <v>1</v>
      </c>
      <c r="H12" s="211" t="s">
        <v>227</v>
      </c>
      <c r="I12" s="211" t="s">
        <v>227</v>
      </c>
      <c r="J12" s="189" t="s">
        <v>228</v>
      </c>
      <c r="K12" s="189" t="s">
        <v>229</v>
      </c>
      <c r="L12" s="189" t="s">
        <v>201</v>
      </c>
      <c r="M12" s="189" t="s">
        <v>230</v>
      </c>
      <c r="Q12" s="189" t="s">
        <v>231</v>
      </c>
      <c r="R12" s="189" t="s">
        <v>232</v>
      </c>
    </row>
    <row r="13" spans="1:18" x14ac:dyDescent="0.25">
      <c r="A13" s="189" t="s">
        <v>74</v>
      </c>
      <c r="B13" s="206">
        <v>4</v>
      </c>
      <c r="C13" s="189" t="s">
        <v>233</v>
      </c>
      <c r="D13" s="31">
        <v>339.36</v>
      </c>
      <c r="E13" s="189" t="s">
        <v>74</v>
      </c>
      <c r="F13" s="189" t="s">
        <v>234</v>
      </c>
      <c r="G13" s="206">
        <v>1</v>
      </c>
      <c r="H13" s="209" t="s">
        <v>235</v>
      </c>
      <c r="I13" s="209" t="s">
        <v>235</v>
      </c>
      <c r="J13" s="189" t="s">
        <v>236</v>
      </c>
      <c r="K13" s="189" t="s">
        <v>237</v>
      </c>
      <c r="L13" s="189" t="s">
        <v>201</v>
      </c>
      <c r="M13" s="189" t="s">
        <v>238</v>
      </c>
      <c r="Q13" s="189" t="s">
        <v>239</v>
      </c>
      <c r="R13" s="189" t="s">
        <v>240</v>
      </c>
    </row>
    <row r="14" spans="1:18" x14ac:dyDescent="0.25">
      <c r="A14" s="189" t="s">
        <v>75</v>
      </c>
      <c r="B14" s="206">
        <v>5</v>
      </c>
      <c r="C14" s="189" t="s">
        <v>241</v>
      </c>
      <c r="D14" s="31">
        <v>27.27</v>
      </c>
      <c r="E14" s="189" t="s">
        <v>75</v>
      </c>
      <c r="F14" s="189" t="s">
        <v>242</v>
      </c>
      <c r="G14" s="206">
        <v>1</v>
      </c>
      <c r="H14" s="209" t="s">
        <v>243</v>
      </c>
      <c r="I14" s="209" t="s">
        <v>243</v>
      </c>
      <c r="J14" s="189" t="s">
        <v>244</v>
      </c>
      <c r="K14" s="189" t="s">
        <v>245</v>
      </c>
      <c r="L14" s="189" t="s">
        <v>201</v>
      </c>
      <c r="M14" s="189" t="s">
        <v>246</v>
      </c>
      <c r="N14" s="29">
        <v>1</v>
      </c>
      <c r="O14" s="29">
        <v>2</v>
      </c>
      <c r="P14" s="29">
        <v>3</v>
      </c>
      <c r="Q14" s="189" t="s">
        <v>247</v>
      </c>
      <c r="R14" s="189" t="s">
        <v>248</v>
      </c>
    </row>
    <row r="15" spans="1:18" x14ac:dyDescent="0.25">
      <c r="A15" s="189" t="s">
        <v>76</v>
      </c>
      <c r="B15" s="206">
        <v>5</v>
      </c>
      <c r="C15" s="189" t="s">
        <v>241</v>
      </c>
      <c r="D15" s="31">
        <v>27.27</v>
      </c>
      <c r="E15" s="189" t="s">
        <v>249</v>
      </c>
      <c r="F15" s="189" t="s">
        <v>250</v>
      </c>
      <c r="G15" s="206">
        <v>1</v>
      </c>
      <c r="H15" s="209" t="s">
        <v>251</v>
      </c>
      <c r="I15" s="209" t="s">
        <v>251</v>
      </c>
      <c r="J15" s="189" t="s">
        <v>252</v>
      </c>
      <c r="K15" s="189" t="s">
        <v>253</v>
      </c>
      <c r="L15" s="189" t="s">
        <v>201</v>
      </c>
      <c r="M15" s="189" t="s">
        <v>254</v>
      </c>
      <c r="N15" s="29">
        <v>4</v>
      </c>
      <c r="Q15" s="189" t="s">
        <v>255</v>
      </c>
      <c r="R15" s="189" t="s">
        <v>256</v>
      </c>
    </row>
    <row r="16" spans="1:18" x14ac:dyDescent="0.25">
      <c r="A16" s="390" t="s">
        <v>77</v>
      </c>
      <c r="B16" s="393">
        <v>6</v>
      </c>
      <c r="C16" s="390" t="s">
        <v>174</v>
      </c>
      <c r="D16" s="394">
        <v>149.99</v>
      </c>
      <c r="E16" s="390" t="s">
        <v>77</v>
      </c>
      <c r="F16" s="390" t="s">
        <v>257</v>
      </c>
      <c r="G16" s="206">
        <v>1</v>
      </c>
      <c r="H16" s="209" t="s">
        <v>258</v>
      </c>
      <c r="I16" s="209" t="s">
        <v>258</v>
      </c>
      <c r="J16" s="391" t="s">
        <v>259</v>
      </c>
      <c r="K16" s="189" t="s">
        <v>260</v>
      </c>
      <c r="L16" s="189" t="s">
        <v>201</v>
      </c>
      <c r="M16" s="390" t="s">
        <v>261</v>
      </c>
      <c r="N16" s="29">
        <v>1</v>
      </c>
      <c r="O16" s="29">
        <v>2</v>
      </c>
      <c r="P16" s="29">
        <v>3</v>
      </c>
      <c r="Q16" s="189" t="s">
        <v>262</v>
      </c>
      <c r="R16" s="189" t="s">
        <v>263</v>
      </c>
    </row>
    <row r="17" spans="1:18" ht="25.5" x14ac:dyDescent="0.25">
      <c r="A17" s="390"/>
      <c r="B17" s="393"/>
      <c r="C17" s="390"/>
      <c r="D17" s="394"/>
      <c r="E17" s="390"/>
      <c r="F17" s="390"/>
      <c r="G17" s="206">
        <v>2</v>
      </c>
      <c r="H17" s="189" t="s">
        <v>264</v>
      </c>
      <c r="I17" s="189" t="s">
        <v>264</v>
      </c>
      <c r="J17" s="392"/>
      <c r="K17" s="189" t="s">
        <v>265</v>
      </c>
      <c r="L17" s="189" t="s">
        <v>201</v>
      </c>
      <c r="M17" s="390"/>
      <c r="Q17" s="189" t="s">
        <v>266</v>
      </c>
      <c r="R17" s="189" t="s">
        <v>267</v>
      </c>
    </row>
    <row r="18" spans="1:18" x14ac:dyDescent="0.2">
      <c r="A18" s="390" t="s">
        <v>78</v>
      </c>
      <c r="B18" s="393">
        <v>6</v>
      </c>
      <c r="C18" s="390" t="s">
        <v>174</v>
      </c>
      <c r="D18" s="394">
        <v>149.99</v>
      </c>
      <c r="E18" s="390" t="s">
        <v>268</v>
      </c>
      <c r="F18" s="390" t="s">
        <v>175</v>
      </c>
      <c r="G18" s="206">
        <v>1</v>
      </c>
      <c r="H18" s="212" t="s">
        <v>173</v>
      </c>
      <c r="I18" s="212" t="s">
        <v>173</v>
      </c>
      <c r="J18" s="391" t="s">
        <v>269</v>
      </c>
      <c r="K18" s="189" t="s">
        <v>270</v>
      </c>
      <c r="L18" s="189" t="s">
        <v>201</v>
      </c>
      <c r="M18" s="390" t="s">
        <v>271</v>
      </c>
      <c r="N18" s="29">
        <v>4</v>
      </c>
      <c r="Q18" s="189" t="s">
        <v>272</v>
      </c>
      <c r="R18" s="189" t="s">
        <v>273</v>
      </c>
    </row>
    <row r="19" spans="1:18" ht="25.5" x14ac:dyDescent="0.25">
      <c r="A19" s="390"/>
      <c r="B19" s="393"/>
      <c r="C19" s="390"/>
      <c r="D19" s="394"/>
      <c r="E19" s="390"/>
      <c r="F19" s="390"/>
      <c r="G19" s="206">
        <v>2</v>
      </c>
      <c r="H19" s="189" t="s">
        <v>274</v>
      </c>
      <c r="I19" s="189" t="s">
        <v>274</v>
      </c>
      <c r="J19" s="392"/>
      <c r="K19" s="189" t="s">
        <v>265</v>
      </c>
      <c r="L19" s="189" t="s">
        <v>201</v>
      </c>
      <c r="M19" s="390"/>
      <c r="Q19" s="189" t="s">
        <v>266</v>
      </c>
      <c r="R19" s="189" t="s">
        <v>267</v>
      </c>
    </row>
    <row r="20" spans="1:18" x14ac:dyDescent="0.2">
      <c r="A20" s="390" t="s">
        <v>79</v>
      </c>
      <c r="B20" s="393">
        <v>7</v>
      </c>
      <c r="C20" s="390" t="s">
        <v>177</v>
      </c>
      <c r="D20" s="394">
        <v>233.31</v>
      </c>
      <c r="E20" s="390" t="s">
        <v>79</v>
      </c>
      <c r="F20" s="390" t="s">
        <v>275</v>
      </c>
      <c r="G20" s="206">
        <v>1</v>
      </c>
      <c r="H20" s="213" t="s">
        <v>276</v>
      </c>
      <c r="I20" s="213" t="s">
        <v>276</v>
      </c>
      <c r="J20" s="391" t="s">
        <v>277</v>
      </c>
      <c r="K20" s="189" t="s">
        <v>278</v>
      </c>
      <c r="L20" s="189" t="s">
        <v>201</v>
      </c>
      <c r="M20" s="390" t="s">
        <v>279</v>
      </c>
      <c r="N20" s="29">
        <v>1</v>
      </c>
      <c r="O20" s="29">
        <v>2</v>
      </c>
      <c r="P20" s="29">
        <v>3</v>
      </c>
      <c r="Q20" s="189" t="s">
        <v>280</v>
      </c>
      <c r="R20" s="189" t="s">
        <v>281</v>
      </c>
    </row>
    <row r="21" spans="1:18" ht="25.5" x14ac:dyDescent="0.25">
      <c r="A21" s="390"/>
      <c r="B21" s="393"/>
      <c r="C21" s="390"/>
      <c r="D21" s="394"/>
      <c r="E21" s="390"/>
      <c r="F21" s="390"/>
      <c r="G21" s="206">
        <v>2</v>
      </c>
      <c r="H21" s="189" t="s">
        <v>282</v>
      </c>
      <c r="I21" s="189" t="s">
        <v>282</v>
      </c>
      <c r="J21" s="392"/>
      <c r="K21" s="189" t="s">
        <v>283</v>
      </c>
      <c r="L21" s="189" t="s">
        <v>201</v>
      </c>
      <c r="M21" s="390"/>
      <c r="Q21" s="189" t="s">
        <v>284</v>
      </c>
      <c r="R21" s="189" t="s">
        <v>285</v>
      </c>
    </row>
    <row r="22" spans="1:18" x14ac:dyDescent="0.2">
      <c r="A22" s="390" t="s">
        <v>80</v>
      </c>
      <c r="B22" s="393">
        <v>7</v>
      </c>
      <c r="C22" s="390" t="s">
        <v>177</v>
      </c>
      <c r="D22" s="394">
        <v>233.31</v>
      </c>
      <c r="E22" s="390" t="s">
        <v>286</v>
      </c>
      <c r="F22" s="390" t="s">
        <v>178</v>
      </c>
      <c r="G22" s="206">
        <v>1</v>
      </c>
      <c r="H22" s="213" t="s">
        <v>176</v>
      </c>
      <c r="I22" s="213" t="s">
        <v>176</v>
      </c>
      <c r="J22" s="391" t="s">
        <v>287</v>
      </c>
      <c r="K22" s="189" t="s">
        <v>288</v>
      </c>
      <c r="L22" s="189" t="s">
        <v>201</v>
      </c>
      <c r="M22" s="390" t="s">
        <v>289</v>
      </c>
      <c r="N22" s="29">
        <v>4</v>
      </c>
      <c r="Q22" s="189" t="s">
        <v>290</v>
      </c>
      <c r="R22" s="189" t="s">
        <v>291</v>
      </c>
    </row>
    <row r="23" spans="1:18" ht="25.5" x14ac:dyDescent="0.25">
      <c r="A23" s="390"/>
      <c r="B23" s="393"/>
      <c r="C23" s="390"/>
      <c r="D23" s="394"/>
      <c r="E23" s="390"/>
      <c r="F23" s="390"/>
      <c r="G23" s="206">
        <v>2</v>
      </c>
      <c r="H23" s="189" t="s">
        <v>282</v>
      </c>
      <c r="I23" s="189" t="s">
        <v>282</v>
      </c>
      <c r="J23" s="392"/>
      <c r="K23" s="189" t="s">
        <v>292</v>
      </c>
      <c r="L23" s="189" t="s">
        <v>201</v>
      </c>
      <c r="M23" s="390"/>
      <c r="Q23" s="189" t="s">
        <v>284</v>
      </c>
      <c r="R23" s="189" t="s">
        <v>285</v>
      </c>
    </row>
    <row r="24" spans="1:18" x14ac:dyDescent="0.2">
      <c r="A24" s="390" t="s">
        <v>81</v>
      </c>
      <c r="B24" s="393">
        <v>8</v>
      </c>
      <c r="C24" s="390" t="s">
        <v>179</v>
      </c>
      <c r="D24" s="394">
        <v>143.16999999999999</v>
      </c>
      <c r="E24" s="390" t="s">
        <v>81</v>
      </c>
      <c r="F24" s="390" t="s">
        <v>293</v>
      </c>
      <c r="G24" s="206">
        <v>1</v>
      </c>
      <c r="H24" s="213" t="s">
        <v>496</v>
      </c>
      <c r="I24" s="213" t="s">
        <v>496</v>
      </c>
      <c r="J24" s="391" t="s">
        <v>294</v>
      </c>
      <c r="K24" s="189" t="s">
        <v>295</v>
      </c>
      <c r="L24" s="189" t="s">
        <v>201</v>
      </c>
      <c r="M24" s="390" t="s">
        <v>296</v>
      </c>
      <c r="N24" s="29">
        <v>1</v>
      </c>
      <c r="O24" s="29">
        <v>2</v>
      </c>
      <c r="P24" s="29">
        <v>3</v>
      </c>
      <c r="Q24" s="189" t="s">
        <v>297</v>
      </c>
      <c r="R24" s="189" t="s">
        <v>298</v>
      </c>
    </row>
    <row r="25" spans="1:18" ht="25.5" x14ac:dyDescent="0.25">
      <c r="A25" s="390"/>
      <c r="B25" s="393"/>
      <c r="C25" s="390"/>
      <c r="D25" s="394"/>
      <c r="E25" s="390"/>
      <c r="F25" s="390"/>
      <c r="G25" s="206">
        <v>2</v>
      </c>
      <c r="H25" s="189" t="s">
        <v>264</v>
      </c>
      <c r="I25" s="189" t="s">
        <v>264</v>
      </c>
      <c r="J25" s="392"/>
      <c r="K25" s="189" t="s">
        <v>265</v>
      </c>
      <c r="L25" s="189" t="s">
        <v>201</v>
      </c>
      <c r="M25" s="390"/>
      <c r="Q25" s="189" t="s">
        <v>266</v>
      </c>
      <c r="R25" s="189" t="s">
        <v>267</v>
      </c>
    </row>
    <row r="26" spans="1:18" x14ac:dyDescent="0.2">
      <c r="A26" s="390" t="s">
        <v>82</v>
      </c>
      <c r="B26" s="393">
        <v>8</v>
      </c>
      <c r="C26" s="390" t="s">
        <v>179</v>
      </c>
      <c r="D26" s="394">
        <v>143.16999999999999</v>
      </c>
      <c r="E26" s="390" t="s">
        <v>299</v>
      </c>
      <c r="F26" s="390" t="s">
        <v>180</v>
      </c>
      <c r="G26" s="206">
        <v>1</v>
      </c>
      <c r="H26" s="213" t="s">
        <v>497</v>
      </c>
      <c r="I26" s="213" t="s">
        <v>497</v>
      </c>
      <c r="J26" s="391" t="s">
        <v>300</v>
      </c>
      <c r="K26" s="189" t="s">
        <v>301</v>
      </c>
      <c r="L26" s="189" t="s">
        <v>201</v>
      </c>
      <c r="M26" s="390" t="s">
        <v>302</v>
      </c>
      <c r="N26" s="29">
        <v>4</v>
      </c>
      <c r="Q26" s="189" t="s">
        <v>303</v>
      </c>
      <c r="R26" s="189" t="s">
        <v>304</v>
      </c>
    </row>
    <row r="27" spans="1:18" ht="25.5" x14ac:dyDescent="0.25">
      <c r="A27" s="390"/>
      <c r="B27" s="393"/>
      <c r="C27" s="390"/>
      <c r="D27" s="394"/>
      <c r="E27" s="390"/>
      <c r="F27" s="390"/>
      <c r="G27" s="206">
        <v>2</v>
      </c>
      <c r="H27" s="189" t="s">
        <v>264</v>
      </c>
      <c r="I27" s="189" t="s">
        <v>264</v>
      </c>
      <c r="J27" s="392"/>
      <c r="K27" s="189" t="s">
        <v>265</v>
      </c>
      <c r="L27" s="189" t="s">
        <v>201</v>
      </c>
      <c r="M27" s="390"/>
      <c r="Q27" s="189" t="s">
        <v>266</v>
      </c>
      <c r="R27" s="189" t="s">
        <v>267</v>
      </c>
    </row>
    <row r="28" spans="1:18" x14ac:dyDescent="0.25">
      <c r="A28" s="189" t="s">
        <v>83</v>
      </c>
      <c r="B28" s="206">
        <v>9</v>
      </c>
      <c r="C28" s="189" t="s">
        <v>182</v>
      </c>
      <c r="D28" s="31">
        <v>137.87</v>
      </c>
      <c r="E28" s="189" t="s">
        <v>83</v>
      </c>
      <c r="F28" s="189" t="s">
        <v>305</v>
      </c>
      <c r="G28" s="206">
        <v>1</v>
      </c>
      <c r="H28" s="209" t="s">
        <v>306</v>
      </c>
      <c r="I28" s="209" t="s">
        <v>306</v>
      </c>
      <c r="J28" s="189" t="s">
        <v>307</v>
      </c>
      <c r="K28" s="189" t="s">
        <v>308</v>
      </c>
      <c r="L28" s="189" t="s">
        <v>201</v>
      </c>
      <c r="M28" s="189" t="s">
        <v>309</v>
      </c>
      <c r="N28" s="29">
        <v>1</v>
      </c>
      <c r="O28" s="29">
        <v>2</v>
      </c>
      <c r="P28" s="29">
        <v>3</v>
      </c>
      <c r="Q28" s="189" t="s">
        <v>310</v>
      </c>
      <c r="R28" s="189" t="s">
        <v>311</v>
      </c>
    </row>
    <row r="29" spans="1:18" x14ac:dyDescent="0.25">
      <c r="A29" s="189" t="s">
        <v>84</v>
      </c>
      <c r="B29" s="206">
        <v>9</v>
      </c>
      <c r="C29" s="189" t="s">
        <v>182</v>
      </c>
      <c r="D29" s="31">
        <v>137.87</v>
      </c>
      <c r="E29" s="189" t="s">
        <v>312</v>
      </c>
      <c r="F29" s="189" t="s">
        <v>183</v>
      </c>
      <c r="G29" s="206">
        <v>1</v>
      </c>
      <c r="H29" s="209" t="s">
        <v>181</v>
      </c>
      <c r="I29" s="209" t="s">
        <v>181</v>
      </c>
      <c r="J29" s="189" t="s">
        <v>313</v>
      </c>
      <c r="K29" s="189" t="s">
        <v>314</v>
      </c>
      <c r="L29" s="189" t="s">
        <v>201</v>
      </c>
      <c r="M29" s="189" t="s">
        <v>315</v>
      </c>
      <c r="N29" s="29">
        <v>4</v>
      </c>
      <c r="Q29" s="189" t="s">
        <v>316</v>
      </c>
      <c r="R29" s="189" t="s">
        <v>317</v>
      </c>
    </row>
    <row r="30" spans="1:18" x14ac:dyDescent="0.25">
      <c r="A30" s="189" t="s">
        <v>85</v>
      </c>
      <c r="B30" s="206">
        <v>10</v>
      </c>
      <c r="C30" s="189" t="s">
        <v>185</v>
      </c>
      <c r="D30" s="31">
        <v>414.1</v>
      </c>
      <c r="E30" s="189" t="s">
        <v>85</v>
      </c>
      <c r="F30" s="189" t="s">
        <v>186</v>
      </c>
      <c r="G30" s="206">
        <v>1</v>
      </c>
      <c r="H30" s="209" t="s">
        <v>499</v>
      </c>
      <c r="I30" s="209" t="s">
        <v>499</v>
      </c>
      <c r="J30" s="189" t="s">
        <v>318</v>
      </c>
      <c r="K30" s="189" t="s">
        <v>319</v>
      </c>
      <c r="L30" s="189" t="s">
        <v>201</v>
      </c>
      <c r="M30" s="189" t="s">
        <v>320</v>
      </c>
      <c r="N30" s="29">
        <v>4</v>
      </c>
      <c r="Q30" s="189" t="s">
        <v>316</v>
      </c>
      <c r="R30" s="189" t="s">
        <v>317</v>
      </c>
    </row>
    <row r="31" spans="1:18" x14ac:dyDescent="0.25">
      <c r="A31" s="189" t="s">
        <v>86</v>
      </c>
      <c r="B31" s="206">
        <v>10</v>
      </c>
      <c r="C31" s="189" t="s">
        <v>185</v>
      </c>
      <c r="D31" s="31">
        <v>414.1</v>
      </c>
      <c r="E31" s="189" t="s">
        <v>85</v>
      </c>
      <c r="F31" s="189" t="s">
        <v>186</v>
      </c>
      <c r="G31" s="206">
        <v>1</v>
      </c>
      <c r="H31" s="209" t="s">
        <v>184</v>
      </c>
      <c r="I31" s="209" t="s">
        <v>184</v>
      </c>
      <c r="J31" s="189" t="s">
        <v>318</v>
      </c>
      <c r="K31" s="189" t="s">
        <v>321</v>
      </c>
      <c r="L31" s="189" t="s">
        <v>201</v>
      </c>
      <c r="M31" s="189" t="s">
        <v>320</v>
      </c>
      <c r="N31" s="29">
        <v>4</v>
      </c>
      <c r="Q31" s="189" t="s">
        <v>316</v>
      </c>
      <c r="R31" s="189" t="s">
        <v>317</v>
      </c>
    </row>
    <row r="32" spans="1:18" x14ac:dyDescent="0.2">
      <c r="A32" s="189" t="s">
        <v>90</v>
      </c>
      <c r="B32" s="206">
        <v>11</v>
      </c>
      <c r="C32" s="189" t="s">
        <v>322</v>
      </c>
      <c r="D32" s="31">
        <v>137.87</v>
      </c>
      <c r="E32" s="189" t="s">
        <v>90</v>
      </c>
      <c r="F32" s="189" t="s">
        <v>323</v>
      </c>
      <c r="G32" s="206">
        <v>1</v>
      </c>
      <c r="H32" s="212" t="s">
        <v>324</v>
      </c>
      <c r="I32" s="212" t="s">
        <v>325</v>
      </c>
      <c r="J32" s="189" t="s">
        <v>326</v>
      </c>
      <c r="K32" s="189" t="s">
        <v>327</v>
      </c>
      <c r="L32" s="189" t="s">
        <v>201</v>
      </c>
      <c r="M32" s="189" t="s">
        <v>328</v>
      </c>
      <c r="Q32" s="214" t="s">
        <v>329</v>
      </c>
      <c r="R32" s="214" t="s">
        <v>330</v>
      </c>
    </row>
    <row r="33" spans="1:18" x14ac:dyDescent="0.25">
      <c r="A33" s="189" t="s">
        <v>91</v>
      </c>
      <c r="B33" s="206">
        <v>12</v>
      </c>
      <c r="C33" s="189" t="s">
        <v>331</v>
      </c>
      <c r="D33" s="31">
        <v>79.540000000000006</v>
      </c>
      <c r="E33" s="189" t="s">
        <v>91</v>
      </c>
      <c r="F33" s="189" t="s">
        <v>332</v>
      </c>
      <c r="G33" s="206">
        <v>1</v>
      </c>
      <c r="H33" s="209" t="s">
        <v>333</v>
      </c>
      <c r="I33" s="209" t="s">
        <v>334</v>
      </c>
      <c r="J33" s="189" t="s">
        <v>335</v>
      </c>
      <c r="K33" s="189" t="s">
        <v>336</v>
      </c>
      <c r="L33" s="189" t="s">
        <v>201</v>
      </c>
      <c r="M33" s="189" t="s">
        <v>337</v>
      </c>
      <c r="Q33" s="189" t="s">
        <v>338</v>
      </c>
      <c r="R33" s="189" t="s">
        <v>336</v>
      </c>
    </row>
    <row r="34" spans="1:18" x14ac:dyDescent="0.25">
      <c r="A34" s="189" t="s">
        <v>92</v>
      </c>
      <c r="B34" s="206">
        <v>13</v>
      </c>
      <c r="C34" s="189" t="s">
        <v>339</v>
      </c>
      <c r="D34" s="31">
        <v>944.35</v>
      </c>
      <c r="E34" s="189" t="s">
        <v>92</v>
      </c>
      <c r="F34" s="189" t="s">
        <v>340</v>
      </c>
      <c r="G34" s="206">
        <v>1</v>
      </c>
      <c r="H34" s="209" t="s">
        <v>341</v>
      </c>
      <c r="I34" s="209" t="s">
        <v>342</v>
      </c>
      <c r="J34" s="189" t="s">
        <v>572</v>
      </c>
      <c r="K34" s="189" t="s">
        <v>343</v>
      </c>
      <c r="L34" s="189" t="s">
        <v>201</v>
      </c>
      <c r="M34" s="189" t="s">
        <v>344</v>
      </c>
      <c r="Q34" s="189" t="s">
        <v>345</v>
      </c>
      <c r="R34" s="189" t="s">
        <v>346</v>
      </c>
    </row>
    <row r="35" spans="1:18" x14ac:dyDescent="0.25">
      <c r="A35" s="189" t="s">
        <v>93</v>
      </c>
      <c r="B35" s="206">
        <v>14</v>
      </c>
      <c r="C35" s="189" t="s">
        <v>347</v>
      </c>
      <c r="D35" s="31">
        <v>445.41</v>
      </c>
      <c r="E35" s="189" t="s">
        <v>93</v>
      </c>
      <c r="F35" s="189" t="s">
        <v>348</v>
      </c>
      <c r="G35" s="206">
        <v>1</v>
      </c>
      <c r="H35" s="209" t="s">
        <v>349</v>
      </c>
      <c r="I35" s="209" t="s">
        <v>350</v>
      </c>
      <c r="J35" s="189" t="s">
        <v>351</v>
      </c>
      <c r="K35" s="189" t="s">
        <v>352</v>
      </c>
      <c r="L35" s="189" t="s">
        <v>201</v>
      </c>
      <c r="M35" s="189" t="s">
        <v>353</v>
      </c>
      <c r="Q35" s="189" t="s">
        <v>354</v>
      </c>
      <c r="R35" s="189" t="s">
        <v>355</v>
      </c>
    </row>
    <row r="36" spans="1:18" x14ac:dyDescent="0.25">
      <c r="A36" s="189" t="s">
        <v>94</v>
      </c>
      <c r="B36" s="206">
        <v>15</v>
      </c>
      <c r="C36" s="189" t="s">
        <v>356</v>
      </c>
      <c r="D36" s="31">
        <v>442.13</v>
      </c>
      <c r="E36" s="189" t="s">
        <v>94</v>
      </c>
      <c r="F36" s="189" t="s">
        <v>357</v>
      </c>
      <c r="G36" s="206">
        <v>1</v>
      </c>
      <c r="H36" s="209" t="s">
        <v>358</v>
      </c>
      <c r="I36" s="209" t="s">
        <v>359</v>
      </c>
      <c r="J36" s="189" t="s">
        <v>360</v>
      </c>
      <c r="K36" s="189" t="s">
        <v>361</v>
      </c>
      <c r="L36" s="189" t="s">
        <v>201</v>
      </c>
      <c r="M36" s="189" t="s">
        <v>362</v>
      </c>
      <c r="Q36" s="189" t="s">
        <v>363</v>
      </c>
      <c r="R36" s="189" t="s">
        <v>364</v>
      </c>
    </row>
    <row r="37" spans="1:18" x14ac:dyDescent="0.25">
      <c r="A37" s="189" t="s">
        <v>95</v>
      </c>
      <c r="B37" s="206">
        <v>16</v>
      </c>
      <c r="C37" s="189" t="s">
        <v>365</v>
      </c>
      <c r="D37" s="31">
        <v>265.13</v>
      </c>
      <c r="E37" s="189" t="s">
        <v>95</v>
      </c>
      <c r="F37" s="189" t="s">
        <v>366</v>
      </c>
      <c r="G37" s="206">
        <v>1</v>
      </c>
      <c r="H37" s="209" t="s">
        <v>367</v>
      </c>
      <c r="I37" s="209" t="s">
        <v>368</v>
      </c>
      <c r="J37" s="189" t="s">
        <v>369</v>
      </c>
      <c r="K37" s="189" t="s">
        <v>370</v>
      </c>
      <c r="L37" s="189" t="s">
        <v>201</v>
      </c>
      <c r="M37" s="189" t="s">
        <v>371</v>
      </c>
      <c r="Q37" s="189" t="s">
        <v>372</v>
      </c>
      <c r="R37" s="189" t="s">
        <v>373</v>
      </c>
    </row>
    <row r="38" spans="1:18" ht="25.5" x14ac:dyDescent="0.25">
      <c r="A38" s="189" t="s">
        <v>96</v>
      </c>
      <c r="B38" s="206">
        <v>17</v>
      </c>
      <c r="C38" s="189" t="s">
        <v>374</v>
      </c>
      <c r="D38" s="31">
        <v>275.73</v>
      </c>
      <c r="E38" s="189" t="s">
        <v>96</v>
      </c>
      <c r="F38" s="189" t="s">
        <v>375</v>
      </c>
      <c r="G38" s="206">
        <v>1</v>
      </c>
      <c r="H38" s="209" t="s">
        <v>376</v>
      </c>
      <c r="I38" s="209" t="s">
        <v>377</v>
      </c>
      <c r="J38" s="189" t="s">
        <v>378</v>
      </c>
      <c r="K38" s="189" t="s">
        <v>379</v>
      </c>
      <c r="L38" s="189" t="s">
        <v>201</v>
      </c>
      <c r="M38" s="189" t="s">
        <v>380</v>
      </c>
      <c r="Q38" s="189" t="s">
        <v>381</v>
      </c>
      <c r="R38" s="189" t="s">
        <v>382</v>
      </c>
    </row>
    <row r="39" spans="1:18" x14ac:dyDescent="0.25">
      <c r="A39" s="189" t="s">
        <v>97</v>
      </c>
      <c r="B39" s="206">
        <v>18</v>
      </c>
      <c r="C39" s="189" t="s">
        <v>383</v>
      </c>
      <c r="D39" s="31">
        <v>566.61</v>
      </c>
      <c r="E39" s="189" t="s">
        <v>97</v>
      </c>
      <c r="F39" s="189" t="s">
        <v>384</v>
      </c>
      <c r="G39" s="206">
        <v>1</v>
      </c>
      <c r="H39" s="209" t="s">
        <v>385</v>
      </c>
      <c r="I39" s="209" t="s">
        <v>386</v>
      </c>
      <c r="J39" s="189" t="s">
        <v>387</v>
      </c>
      <c r="K39" s="189" t="s">
        <v>388</v>
      </c>
      <c r="L39" s="189" t="s">
        <v>201</v>
      </c>
      <c r="M39" s="189" t="s">
        <v>389</v>
      </c>
      <c r="Q39" s="189" t="s">
        <v>390</v>
      </c>
      <c r="R39" s="189" t="s">
        <v>391</v>
      </c>
    </row>
    <row r="40" spans="1:18" ht="25.5" x14ac:dyDescent="0.25">
      <c r="A40" s="391" t="s">
        <v>98</v>
      </c>
      <c r="B40" s="393">
        <v>19</v>
      </c>
      <c r="C40" s="390" t="s">
        <v>56</v>
      </c>
      <c r="D40" s="394">
        <v>386.02</v>
      </c>
      <c r="E40" s="390" t="s">
        <v>98</v>
      </c>
      <c r="F40" s="390" t="s">
        <v>392</v>
      </c>
      <c r="G40" s="395">
        <v>1</v>
      </c>
      <c r="H40" s="208" t="s">
        <v>393</v>
      </c>
      <c r="I40" s="400" t="s">
        <v>393</v>
      </c>
      <c r="J40" s="390" t="s">
        <v>394</v>
      </c>
      <c r="K40" s="395" t="s">
        <v>395</v>
      </c>
      <c r="L40" s="189"/>
      <c r="M40" s="390" t="s">
        <v>396</v>
      </c>
      <c r="Q40" s="189" t="s">
        <v>397</v>
      </c>
      <c r="R40" s="189" t="s">
        <v>395</v>
      </c>
    </row>
    <row r="41" spans="1:18" x14ac:dyDescent="0.25">
      <c r="A41" s="392"/>
      <c r="B41" s="393"/>
      <c r="C41" s="390"/>
      <c r="D41" s="394"/>
      <c r="E41" s="390"/>
      <c r="F41" s="390"/>
      <c r="G41" s="396"/>
      <c r="H41" s="210"/>
      <c r="I41" s="401"/>
      <c r="J41" s="390"/>
      <c r="K41" s="396"/>
      <c r="L41" s="189"/>
      <c r="M41" s="390"/>
      <c r="Q41" s="189" t="s">
        <v>32</v>
      </c>
      <c r="R41" s="189"/>
    </row>
    <row r="42" spans="1:18" ht="25.5" x14ac:dyDescent="0.25">
      <c r="A42" s="189" t="s">
        <v>99</v>
      </c>
      <c r="B42" s="206">
        <v>20</v>
      </c>
      <c r="C42" s="189" t="s">
        <v>57</v>
      </c>
      <c r="D42" s="31">
        <v>491.62</v>
      </c>
      <c r="E42" s="189" t="s">
        <v>99</v>
      </c>
      <c r="F42" s="189" t="s">
        <v>398</v>
      </c>
      <c r="G42" s="206">
        <v>1</v>
      </c>
      <c r="H42" s="206" t="s">
        <v>399</v>
      </c>
      <c r="I42" s="189" t="s">
        <v>399</v>
      </c>
      <c r="J42" s="189" t="s">
        <v>400</v>
      </c>
      <c r="K42" s="189" t="s">
        <v>401</v>
      </c>
      <c r="L42" s="189"/>
      <c r="M42" s="189" t="s">
        <v>402</v>
      </c>
      <c r="Q42" s="189" t="s">
        <v>403</v>
      </c>
      <c r="R42" s="189" t="s">
        <v>401</v>
      </c>
    </row>
    <row r="43" spans="1:18" x14ac:dyDescent="0.25">
      <c r="A43" s="189" t="s">
        <v>100</v>
      </c>
      <c r="B43" s="206">
        <v>21</v>
      </c>
      <c r="C43" s="189" t="s">
        <v>58</v>
      </c>
      <c r="D43" s="31">
        <v>552.47</v>
      </c>
      <c r="E43" s="189" t="s">
        <v>100</v>
      </c>
      <c r="F43" s="189" t="s">
        <v>404</v>
      </c>
      <c r="G43" s="206">
        <v>1</v>
      </c>
      <c r="H43" s="209" t="s">
        <v>405</v>
      </c>
      <c r="I43" s="209" t="s">
        <v>405</v>
      </c>
      <c r="J43" s="189" t="s">
        <v>406</v>
      </c>
      <c r="K43" s="189" t="s">
        <v>407</v>
      </c>
      <c r="L43" s="189"/>
      <c r="M43" s="189" t="s">
        <v>408</v>
      </c>
      <c r="Q43" s="189" t="s">
        <v>409</v>
      </c>
      <c r="R43" s="189" t="s">
        <v>407</v>
      </c>
    </row>
    <row r="44" spans="1:18" x14ac:dyDescent="0.25">
      <c r="A44" s="189" t="s">
        <v>101</v>
      </c>
      <c r="B44" s="206">
        <v>22</v>
      </c>
      <c r="C44" s="189" t="s">
        <v>410</v>
      </c>
      <c r="D44" s="31">
        <v>728.56</v>
      </c>
      <c r="E44" s="189" t="s">
        <v>101</v>
      </c>
      <c r="F44" s="189" t="s">
        <v>411</v>
      </c>
      <c r="G44" s="206">
        <v>1</v>
      </c>
      <c r="H44" s="209" t="s">
        <v>412</v>
      </c>
      <c r="I44" s="209" t="s">
        <v>412</v>
      </c>
      <c r="J44" s="189" t="s">
        <v>413</v>
      </c>
      <c r="K44" s="189" t="s">
        <v>414</v>
      </c>
      <c r="L44" s="189" t="s">
        <v>201</v>
      </c>
      <c r="M44" s="189" t="s">
        <v>415</v>
      </c>
      <c r="Q44" s="189" t="s">
        <v>416</v>
      </c>
      <c r="R44" s="189" t="s">
        <v>417</v>
      </c>
    </row>
    <row r="45" spans="1:18" x14ac:dyDescent="0.25">
      <c r="A45" s="189" t="s">
        <v>102</v>
      </c>
      <c r="B45" s="206">
        <v>23</v>
      </c>
      <c r="C45" s="189" t="s">
        <v>418</v>
      </c>
      <c r="D45" s="31">
        <v>25.45</v>
      </c>
      <c r="E45" s="189" t="s">
        <v>102</v>
      </c>
      <c r="F45" s="189" t="s">
        <v>419</v>
      </c>
      <c r="G45" s="206">
        <v>1</v>
      </c>
      <c r="H45" s="209" t="s">
        <v>19</v>
      </c>
      <c r="I45" s="209" t="s">
        <v>19</v>
      </c>
      <c r="J45" s="189" t="s">
        <v>420</v>
      </c>
      <c r="K45" s="189" t="s">
        <v>421</v>
      </c>
      <c r="L45" s="189" t="s">
        <v>201</v>
      </c>
      <c r="M45" s="189" t="s">
        <v>422</v>
      </c>
      <c r="Q45" s="189" t="s">
        <v>423</v>
      </c>
      <c r="R45" s="189" t="s">
        <v>424</v>
      </c>
    </row>
    <row r="46" spans="1:18" x14ac:dyDescent="0.25">
      <c r="A46" s="189" t="s">
        <v>103</v>
      </c>
      <c r="B46" s="206">
        <v>24</v>
      </c>
      <c r="C46" s="189" t="s">
        <v>425</v>
      </c>
      <c r="D46" s="31">
        <v>35</v>
      </c>
      <c r="E46" s="189" t="s">
        <v>103</v>
      </c>
      <c r="F46" s="189" t="s">
        <v>426</v>
      </c>
      <c r="G46" s="206">
        <v>1</v>
      </c>
      <c r="H46" s="209" t="s">
        <v>20</v>
      </c>
      <c r="I46" s="209" t="s">
        <v>20</v>
      </c>
      <c r="J46" s="189" t="s">
        <v>427</v>
      </c>
      <c r="K46" s="189" t="s">
        <v>428</v>
      </c>
      <c r="L46" s="189" t="s">
        <v>201</v>
      </c>
      <c r="M46" s="189" t="s">
        <v>429</v>
      </c>
      <c r="Q46" s="189" t="s">
        <v>430</v>
      </c>
      <c r="R46" s="189" t="s">
        <v>431</v>
      </c>
    </row>
    <row r="47" spans="1:18" x14ac:dyDescent="0.25">
      <c r="A47" s="189" t="s">
        <v>104</v>
      </c>
      <c r="B47" s="206">
        <v>25</v>
      </c>
      <c r="C47" s="189" t="s">
        <v>432</v>
      </c>
      <c r="D47" s="31">
        <v>97.28</v>
      </c>
      <c r="E47" s="189" t="s">
        <v>104</v>
      </c>
      <c r="F47" s="189" t="s">
        <v>433</v>
      </c>
      <c r="G47" s="206">
        <v>1</v>
      </c>
      <c r="H47" s="209" t="s">
        <v>15</v>
      </c>
      <c r="I47" s="209" t="s">
        <v>15</v>
      </c>
      <c r="J47" s="189" t="s">
        <v>434</v>
      </c>
      <c r="K47" s="189" t="s">
        <v>435</v>
      </c>
      <c r="L47" s="189" t="s">
        <v>201</v>
      </c>
      <c r="M47" s="189" t="s">
        <v>436</v>
      </c>
      <c r="Q47" s="189" t="s">
        <v>437</v>
      </c>
      <c r="R47" s="189" t="s">
        <v>438</v>
      </c>
    </row>
    <row r="48" spans="1:18" x14ac:dyDescent="0.25">
      <c r="A48" s="189" t="s">
        <v>105</v>
      </c>
      <c r="B48" s="206">
        <v>27</v>
      </c>
      <c r="C48" s="189" t="s">
        <v>439</v>
      </c>
      <c r="D48" s="31">
        <v>2230.59</v>
      </c>
      <c r="E48" s="189" t="s">
        <v>106</v>
      </c>
      <c r="F48" s="189" t="s">
        <v>440</v>
      </c>
      <c r="G48" s="206">
        <v>1</v>
      </c>
      <c r="H48" s="190" t="s">
        <v>441</v>
      </c>
      <c r="I48" s="190" t="s">
        <v>441</v>
      </c>
      <c r="J48" s="189" t="s">
        <v>442</v>
      </c>
      <c r="K48" s="189" t="s">
        <v>443</v>
      </c>
      <c r="L48" s="189" t="s">
        <v>201</v>
      </c>
      <c r="M48" s="189" t="s">
        <v>444</v>
      </c>
      <c r="Q48" s="189" t="s">
        <v>445</v>
      </c>
      <c r="R48" s="189" t="s">
        <v>446</v>
      </c>
    </row>
    <row r="49" spans="1:18" ht="25.5" x14ac:dyDescent="0.25">
      <c r="A49" s="189" t="s">
        <v>106</v>
      </c>
      <c r="B49" s="206">
        <v>28</v>
      </c>
      <c r="C49" s="189" t="s">
        <v>447</v>
      </c>
      <c r="D49" s="31">
        <v>438.85</v>
      </c>
      <c r="E49" s="189" t="s">
        <v>107</v>
      </c>
      <c r="F49" s="189" t="s">
        <v>448</v>
      </c>
      <c r="G49" s="206">
        <v>1</v>
      </c>
      <c r="H49" s="190" t="s">
        <v>17</v>
      </c>
      <c r="I49" s="190" t="s">
        <v>17</v>
      </c>
      <c r="J49" s="189" t="s">
        <v>449</v>
      </c>
      <c r="K49" s="189" t="s">
        <v>450</v>
      </c>
      <c r="L49" s="189" t="s">
        <v>201</v>
      </c>
      <c r="M49" s="189" t="s">
        <v>451</v>
      </c>
      <c r="Q49" s="189" t="s">
        <v>452</v>
      </c>
      <c r="R49" s="189" t="s">
        <v>453</v>
      </c>
    </row>
    <row r="50" spans="1:18" x14ac:dyDescent="0.25">
      <c r="A50" s="189" t="s">
        <v>107</v>
      </c>
      <c r="B50" s="206">
        <v>26</v>
      </c>
      <c r="C50" s="189" t="s">
        <v>454</v>
      </c>
      <c r="D50" s="31">
        <v>37.119999999999997</v>
      </c>
      <c r="E50" s="189" t="s">
        <v>105</v>
      </c>
      <c r="F50" s="189" t="s">
        <v>455</v>
      </c>
      <c r="G50" s="206">
        <v>1</v>
      </c>
      <c r="H50" s="209" t="s">
        <v>456</v>
      </c>
      <c r="I50" s="209" t="s">
        <v>456</v>
      </c>
      <c r="J50" s="189" t="s">
        <v>457</v>
      </c>
      <c r="K50" s="189"/>
      <c r="L50" s="189"/>
      <c r="M50" s="189" t="s">
        <v>458</v>
      </c>
      <c r="Q50" s="189" t="s">
        <v>32</v>
      </c>
      <c r="R50" s="189"/>
    </row>
    <row r="51" spans="1:18" x14ac:dyDescent="0.25">
      <c r="A51" s="189" t="s">
        <v>108</v>
      </c>
      <c r="B51" s="206">
        <v>29</v>
      </c>
      <c r="C51" s="189" t="s">
        <v>459</v>
      </c>
      <c r="D51" s="31">
        <v>31.82</v>
      </c>
      <c r="E51" s="189" t="s">
        <v>108</v>
      </c>
      <c r="F51" s="189" t="s">
        <v>494</v>
      </c>
      <c r="G51" s="206">
        <v>1</v>
      </c>
      <c r="H51" s="189" t="s">
        <v>492</v>
      </c>
      <c r="I51" s="189" t="s">
        <v>492</v>
      </c>
      <c r="J51" s="189" t="s">
        <v>493</v>
      </c>
      <c r="K51" s="189" t="s">
        <v>446</v>
      </c>
      <c r="L51" s="189" t="s">
        <v>201</v>
      </c>
      <c r="M51" s="189" t="s">
        <v>463</v>
      </c>
      <c r="N51" s="29">
        <v>1</v>
      </c>
      <c r="O51" s="29">
        <v>2</v>
      </c>
      <c r="P51" s="29">
        <v>3</v>
      </c>
      <c r="Q51" s="189" t="s">
        <v>464</v>
      </c>
      <c r="R51" s="189" t="s">
        <v>465</v>
      </c>
    </row>
    <row r="52" spans="1:18" x14ac:dyDescent="0.25">
      <c r="A52" s="189" t="s">
        <v>495</v>
      </c>
      <c r="B52" s="206">
        <v>29</v>
      </c>
      <c r="C52" s="189" t="s">
        <v>459</v>
      </c>
      <c r="D52" s="31">
        <v>52.82</v>
      </c>
      <c r="E52" s="189" t="s">
        <v>495</v>
      </c>
      <c r="F52" s="189" t="s">
        <v>460</v>
      </c>
      <c r="G52" s="206">
        <v>1</v>
      </c>
      <c r="H52" s="189" t="s">
        <v>461</v>
      </c>
      <c r="I52" s="189" t="s">
        <v>461</v>
      </c>
      <c r="J52" s="189" t="s">
        <v>462</v>
      </c>
      <c r="K52" s="189" t="s">
        <v>446</v>
      </c>
      <c r="L52" s="189" t="s">
        <v>201</v>
      </c>
      <c r="M52" s="189" t="s">
        <v>463</v>
      </c>
      <c r="N52" s="29">
        <v>1</v>
      </c>
      <c r="O52" s="29">
        <v>2</v>
      </c>
      <c r="P52" s="29">
        <v>3</v>
      </c>
      <c r="Q52" s="189" t="s">
        <v>464</v>
      </c>
      <c r="R52" s="189" t="s">
        <v>465</v>
      </c>
    </row>
    <row r="53" spans="1:18" ht="25.5" x14ac:dyDescent="0.25">
      <c r="A53" s="189" t="s">
        <v>109</v>
      </c>
      <c r="B53" s="206">
        <v>30</v>
      </c>
      <c r="C53" s="189" t="s">
        <v>466</v>
      </c>
      <c r="D53" s="31">
        <v>522.78</v>
      </c>
      <c r="E53" s="189" t="s">
        <v>109</v>
      </c>
      <c r="F53" s="189" t="s">
        <v>467</v>
      </c>
      <c r="G53" s="206">
        <v>1</v>
      </c>
      <c r="H53" s="189" t="s">
        <v>468</v>
      </c>
      <c r="I53" s="189" t="s">
        <v>468</v>
      </c>
      <c r="J53" s="189" t="s">
        <v>469</v>
      </c>
      <c r="K53" s="189" t="s">
        <v>470</v>
      </c>
      <c r="L53" s="189"/>
      <c r="M53" s="189" t="s">
        <v>471</v>
      </c>
      <c r="Q53" s="189" t="s">
        <v>472</v>
      </c>
      <c r="R53" s="189" t="s">
        <v>470</v>
      </c>
    </row>
    <row r="54" spans="1:18" x14ac:dyDescent="0.25">
      <c r="A54" s="189" t="s">
        <v>110</v>
      </c>
      <c r="B54" s="206">
        <v>31</v>
      </c>
      <c r="C54" s="189" t="s">
        <v>55</v>
      </c>
      <c r="D54" s="31">
        <v>579.63</v>
      </c>
      <c r="E54" s="189" t="s">
        <v>110</v>
      </c>
      <c r="F54" s="189" t="s">
        <v>473</v>
      </c>
      <c r="G54" s="206">
        <v>1</v>
      </c>
      <c r="H54" s="215" t="s">
        <v>170</v>
      </c>
      <c r="I54" s="215" t="s">
        <v>170</v>
      </c>
      <c r="J54" s="189" t="s">
        <v>474</v>
      </c>
      <c r="K54" s="189" t="s">
        <v>470</v>
      </c>
      <c r="L54" s="189"/>
      <c r="M54" s="189" t="s">
        <v>475</v>
      </c>
      <c r="Q54" s="189" t="s">
        <v>472</v>
      </c>
      <c r="R54" s="189" t="s">
        <v>470</v>
      </c>
    </row>
    <row r="55" spans="1:18" ht="25.5" x14ac:dyDescent="0.25">
      <c r="A55" s="189" t="s">
        <v>155</v>
      </c>
      <c r="B55" s="206">
        <v>44</v>
      </c>
      <c r="C55" s="189"/>
      <c r="D55" s="31"/>
      <c r="E55" s="189" t="s">
        <v>155</v>
      </c>
      <c r="F55" s="189"/>
      <c r="G55" s="206">
        <v>1</v>
      </c>
      <c r="H55" s="189" t="s">
        <v>21</v>
      </c>
      <c r="I55" s="189" t="s">
        <v>21</v>
      </c>
      <c r="J55" s="189"/>
      <c r="K55" s="189" t="s">
        <v>476</v>
      </c>
      <c r="L55" s="189" t="s">
        <v>201</v>
      </c>
      <c r="M55" s="189"/>
      <c r="N55" s="29">
        <v>4</v>
      </c>
      <c r="Q55" s="189" t="s">
        <v>477</v>
      </c>
      <c r="R55" s="189" t="s">
        <v>478</v>
      </c>
    </row>
    <row r="56" spans="1:18" x14ac:dyDescent="0.25">
      <c r="A56" s="189" t="s">
        <v>479</v>
      </c>
      <c r="B56" s="206">
        <v>45</v>
      </c>
      <c r="C56" s="189"/>
      <c r="D56" s="31"/>
      <c r="E56" s="189" t="s">
        <v>479</v>
      </c>
      <c r="F56" s="189"/>
      <c r="G56" s="206">
        <v>1</v>
      </c>
      <c r="H56" s="189" t="s">
        <v>480</v>
      </c>
      <c r="I56" s="189" t="s">
        <v>480</v>
      </c>
      <c r="J56" s="189"/>
      <c r="K56" s="189" t="s">
        <v>481</v>
      </c>
      <c r="L56" s="189" t="s">
        <v>201</v>
      </c>
      <c r="M56" s="189"/>
      <c r="N56" s="29" t="s">
        <v>482</v>
      </c>
      <c r="Q56" s="189" t="s">
        <v>483</v>
      </c>
      <c r="R56" s="189" t="s">
        <v>484</v>
      </c>
    </row>
    <row r="57" spans="1:18" ht="15.75" x14ac:dyDescent="0.3">
      <c r="A57" s="189" t="s">
        <v>149</v>
      </c>
      <c r="B57" s="206">
        <v>49</v>
      </c>
      <c r="C57" s="189" t="s">
        <v>485</v>
      </c>
      <c r="D57" s="31">
        <v>0</v>
      </c>
      <c r="E57" s="189" t="s">
        <v>149</v>
      </c>
      <c r="F57" s="189" t="s">
        <v>486</v>
      </c>
      <c r="G57" s="206">
        <v>1</v>
      </c>
      <c r="H57" s="215" t="s">
        <v>487</v>
      </c>
      <c r="I57" s="215" t="s">
        <v>487</v>
      </c>
      <c r="J57" s="216" t="s">
        <v>488</v>
      </c>
      <c r="K57" s="189" t="s">
        <v>489</v>
      </c>
      <c r="L57" s="189" t="s">
        <v>201</v>
      </c>
      <c r="M57" s="189"/>
      <c r="Q57" s="189" t="s">
        <v>490</v>
      </c>
      <c r="R57" s="189" t="s">
        <v>491</v>
      </c>
    </row>
    <row r="58" spans="1:18" ht="25.5" x14ac:dyDescent="0.25">
      <c r="A58" s="227" t="s">
        <v>112</v>
      </c>
      <c r="B58" s="228">
        <v>32</v>
      </c>
      <c r="C58" s="227" t="s">
        <v>511</v>
      </c>
      <c r="D58" s="229">
        <v>2844.45</v>
      </c>
      <c r="E58" s="227" t="s">
        <v>112</v>
      </c>
      <c r="F58" s="227" t="s">
        <v>611</v>
      </c>
      <c r="G58" s="228">
        <v>1</v>
      </c>
      <c r="H58" s="227" t="s">
        <v>512</v>
      </c>
      <c r="I58" s="227" t="s">
        <v>513</v>
      </c>
      <c r="J58" s="227" t="s">
        <v>610</v>
      </c>
      <c r="K58" s="247" t="s">
        <v>598</v>
      </c>
      <c r="L58" s="227"/>
      <c r="M58" s="227" t="str">
        <f>CONCATENATE(F58,"-NVME")</f>
        <v>TS4L6-SSD7.68RI-NVME</v>
      </c>
      <c r="Q58" s="189"/>
      <c r="R58" s="189"/>
    </row>
    <row r="59" spans="1:18" ht="25.5" x14ac:dyDescent="0.25">
      <c r="A59" s="227" t="s">
        <v>113</v>
      </c>
      <c r="B59" s="228">
        <v>33</v>
      </c>
      <c r="C59" s="227" t="s">
        <v>515</v>
      </c>
      <c r="D59" s="229">
        <v>1578.15</v>
      </c>
      <c r="E59" s="227" t="s">
        <v>113</v>
      </c>
      <c r="F59" s="227" t="s">
        <v>612</v>
      </c>
      <c r="G59" s="228">
        <v>1</v>
      </c>
      <c r="H59" s="227" t="s">
        <v>514</v>
      </c>
      <c r="I59" s="227" t="s">
        <v>510</v>
      </c>
      <c r="J59" s="227" t="s">
        <v>617</v>
      </c>
      <c r="K59" s="247" t="s">
        <v>599</v>
      </c>
      <c r="L59" s="227"/>
      <c r="M59" s="227" t="str">
        <f t="shared" ref="M59:M74" si="0">CONCATENATE(F59,"-NVME")</f>
        <v>TS4L6-NVMe3.2MU-NVME</v>
      </c>
      <c r="Q59" s="189"/>
      <c r="R59" s="189"/>
    </row>
    <row r="60" spans="1:18" ht="25.5" x14ac:dyDescent="0.25">
      <c r="A60" s="227" t="s">
        <v>114</v>
      </c>
      <c r="B60" s="228">
        <v>34</v>
      </c>
      <c r="C60" s="227" t="s">
        <v>518</v>
      </c>
      <c r="D60" s="229">
        <v>938.25</v>
      </c>
      <c r="E60" s="227" t="s">
        <v>114</v>
      </c>
      <c r="F60" s="227" t="s">
        <v>613</v>
      </c>
      <c r="G60" s="228">
        <v>1</v>
      </c>
      <c r="H60" s="227" t="s">
        <v>517</v>
      </c>
      <c r="I60" s="227" t="s">
        <v>516</v>
      </c>
      <c r="J60" s="227" t="s">
        <v>618</v>
      </c>
      <c r="K60" s="247" t="s">
        <v>600</v>
      </c>
      <c r="L60" s="227"/>
      <c r="M60" s="227" t="str">
        <f t="shared" si="0"/>
        <v>TS4L6-NVMe1.92RI-NVME</v>
      </c>
      <c r="Q60" s="189"/>
      <c r="R60" s="189"/>
    </row>
    <row r="61" spans="1:18" ht="25.5" x14ac:dyDescent="0.25">
      <c r="A61" s="227" t="s">
        <v>115</v>
      </c>
      <c r="B61" s="228">
        <v>35</v>
      </c>
      <c r="C61" s="227" t="s">
        <v>519</v>
      </c>
      <c r="D61" s="229">
        <v>1576.8</v>
      </c>
      <c r="E61" s="227" t="s">
        <v>115</v>
      </c>
      <c r="F61" s="227" t="s">
        <v>614</v>
      </c>
      <c r="G61" s="228">
        <v>1</v>
      </c>
      <c r="H61" s="227" t="s">
        <v>521</v>
      </c>
      <c r="I61" s="227" t="s">
        <v>520</v>
      </c>
      <c r="J61" s="227" t="s">
        <v>619</v>
      </c>
      <c r="K61" s="247" t="s">
        <v>601</v>
      </c>
      <c r="L61" s="227"/>
      <c r="M61" s="227" t="str">
        <f t="shared" si="0"/>
        <v>TS4L6-NVMe3.84RI-NVME</v>
      </c>
      <c r="Q61" s="189"/>
      <c r="R61" s="189"/>
    </row>
    <row r="62" spans="1:18" ht="25.5" x14ac:dyDescent="0.25">
      <c r="A62" s="227" t="s">
        <v>522</v>
      </c>
      <c r="B62" s="228">
        <v>36</v>
      </c>
      <c r="C62" s="227" t="s">
        <v>524</v>
      </c>
      <c r="D62" s="229">
        <v>541.35</v>
      </c>
      <c r="E62" s="227" t="s">
        <v>522</v>
      </c>
      <c r="F62" s="227" t="s">
        <v>623</v>
      </c>
      <c r="G62" s="228">
        <v>1</v>
      </c>
      <c r="H62" s="227" t="s">
        <v>523</v>
      </c>
      <c r="I62" s="227" t="s">
        <v>523</v>
      </c>
      <c r="J62" s="227" t="s">
        <v>622</v>
      </c>
      <c r="K62" s="247" t="s">
        <v>602</v>
      </c>
      <c r="L62" s="227"/>
      <c r="M62" s="227" t="str">
        <f t="shared" si="0"/>
        <v>TS4L6-10GBs-INTQP-NVME</v>
      </c>
      <c r="Q62" s="189"/>
      <c r="R62" s="189"/>
    </row>
    <row r="63" spans="1:18" ht="25.5" x14ac:dyDescent="0.25">
      <c r="A63" s="227" t="s">
        <v>525</v>
      </c>
      <c r="B63" s="228">
        <v>38</v>
      </c>
      <c r="C63" s="227" t="s">
        <v>527</v>
      </c>
      <c r="D63" s="229">
        <v>742.5</v>
      </c>
      <c r="E63" s="227" t="s">
        <v>525</v>
      </c>
      <c r="F63" s="227" t="s">
        <v>615</v>
      </c>
      <c r="G63" s="228">
        <v>1</v>
      </c>
      <c r="H63" s="227" t="s">
        <v>526</v>
      </c>
      <c r="I63" s="227" t="s">
        <v>526</v>
      </c>
      <c r="J63" s="227" t="s">
        <v>620</v>
      </c>
      <c r="K63" s="247" t="s">
        <v>603</v>
      </c>
      <c r="L63" s="227"/>
      <c r="M63" s="227" t="str">
        <f t="shared" si="0"/>
        <v>TS4L6-100GBs-M-NVME</v>
      </c>
    </row>
    <row r="64" spans="1:18" ht="25.5" x14ac:dyDescent="0.25">
      <c r="A64" s="227" t="s">
        <v>528</v>
      </c>
      <c r="B64" s="228">
        <v>39</v>
      </c>
      <c r="C64" s="227" t="s">
        <v>530</v>
      </c>
      <c r="D64" s="229">
        <v>683.1</v>
      </c>
      <c r="E64" s="227" t="s">
        <v>528</v>
      </c>
      <c r="F64" s="227" t="s">
        <v>616</v>
      </c>
      <c r="G64" s="228">
        <v>1</v>
      </c>
      <c r="H64" s="227" t="s">
        <v>529</v>
      </c>
      <c r="I64" s="227" t="s">
        <v>529</v>
      </c>
      <c r="J64" s="227" t="s">
        <v>621</v>
      </c>
      <c r="K64" s="247" t="s">
        <v>604</v>
      </c>
      <c r="L64" s="227"/>
      <c r="M64" s="227" t="str">
        <f t="shared" si="0"/>
        <v>TS4L6-100GBs-B-NVME</v>
      </c>
    </row>
    <row r="65" spans="1:13" ht="25.5" x14ac:dyDescent="0.25">
      <c r="A65" s="227" t="s">
        <v>531</v>
      </c>
      <c r="B65" s="228">
        <v>40</v>
      </c>
      <c r="C65" s="227" t="s">
        <v>532</v>
      </c>
      <c r="D65" s="229">
        <v>711.45</v>
      </c>
      <c r="E65" s="227" t="s">
        <v>531</v>
      </c>
      <c r="F65" s="227" t="s">
        <v>609</v>
      </c>
      <c r="G65" s="228">
        <v>1</v>
      </c>
      <c r="H65" s="227" t="s">
        <v>533</v>
      </c>
      <c r="I65" s="227" t="s">
        <v>533</v>
      </c>
      <c r="J65" s="227" t="s">
        <v>625</v>
      </c>
      <c r="K65" s="247" t="s">
        <v>605</v>
      </c>
      <c r="L65" s="227"/>
      <c r="M65" s="227" t="str">
        <f t="shared" si="0"/>
        <v>TS4L6-100GBs-INT-NVME</v>
      </c>
    </row>
    <row r="66" spans="1:13" ht="25.5" x14ac:dyDescent="0.25">
      <c r="A66" s="227" t="s">
        <v>534</v>
      </c>
      <c r="B66" s="228">
        <v>41</v>
      </c>
      <c r="C66" s="227" t="s">
        <v>535</v>
      </c>
      <c r="D66" s="229">
        <v>1017.9</v>
      </c>
      <c r="E66" s="227" t="s">
        <v>534</v>
      </c>
      <c r="F66" s="227" t="s">
        <v>624</v>
      </c>
      <c r="G66" s="228">
        <v>1</v>
      </c>
      <c r="H66" s="227" t="s">
        <v>537</v>
      </c>
      <c r="I66" s="227" t="s">
        <v>536</v>
      </c>
      <c r="J66" s="227" t="s">
        <v>626</v>
      </c>
      <c r="K66" s="247" t="s">
        <v>606</v>
      </c>
      <c r="L66" s="227"/>
      <c r="M66" s="227" t="str">
        <f t="shared" si="0"/>
        <v>TS4L6-100GBs-INF-NVME</v>
      </c>
    </row>
    <row r="67" spans="1:13" ht="25.5" x14ac:dyDescent="0.25">
      <c r="A67" s="227" t="s">
        <v>538</v>
      </c>
      <c r="B67" s="228">
        <v>42</v>
      </c>
      <c r="C67" s="227" t="s">
        <v>541</v>
      </c>
      <c r="D67" s="229">
        <v>0</v>
      </c>
      <c r="E67" s="227" t="s">
        <v>538</v>
      </c>
      <c r="F67" s="227" t="s">
        <v>540</v>
      </c>
      <c r="G67" s="228">
        <v>1</v>
      </c>
      <c r="H67" s="227" t="s">
        <v>539</v>
      </c>
      <c r="I67" s="227" t="s">
        <v>539</v>
      </c>
      <c r="J67" s="227" t="s">
        <v>627</v>
      </c>
      <c r="K67" s="247"/>
      <c r="L67" s="227"/>
      <c r="M67" s="227" t="str">
        <f t="shared" si="0"/>
        <v>TS4L6-OpzBOSS-NVME</v>
      </c>
    </row>
    <row r="68" spans="1:13" ht="25.5" x14ac:dyDescent="0.25">
      <c r="A68" s="227" t="s">
        <v>151</v>
      </c>
      <c r="B68" s="228">
        <v>50</v>
      </c>
      <c r="C68" s="227" t="s">
        <v>542</v>
      </c>
      <c r="D68" s="229">
        <v>17.55</v>
      </c>
      <c r="E68" s="227" t="s">
        <v>151</v>
      </c>
      <c r="F68" s="227" t="s">
        <v>628</v>
      </c>
      <c r="G68" s="228">
        <v>1</v>
      </c>
      <c r="H68" s="227" t="s">
        <v>543</v>
      </c>
      <c r="I68" s="227" t="s">
        <v>543</v>
      </c>
      <c r="J68" s="227" t="s">
        <v>629</v>
      </c>
      <c r="K68" s="247" t="s">
        <v>607</v>
      </c>
      <c r="L68" s="227"/>
      <c r="M68" s="227" t="str">
        <f t="shared" si="0"/>
        <v>TS4L6-OT10GB-NVME</v>
      </c>
    </row>
    <row r="69" spans="1:13" x14ac:dyDescent="0.25">
      <c r="A69" s="227" t="s">
        <v>562</v>
      </c>
      <c r="B69" s="228">
        <v>51</v>
      </c>
      <c r="C69" s="227" t="s">
        <v>545</v>
      </c>
      <c r="D69" s="229">
        <v>112.05</v>
      </c>
      <c r="E69" s="227" t="s">
        <v>562</v>
      </c>
      <c r="F69" s="227" t="s">
        <v>631</v>
      </c>
      <c r="G69" s="228">
        <v>1</v>
      </c>
      <c r="H69" s="227" t="s">
        <v>544</v>
      </c>
      <c r="I69" s="227" t="s">
        <v>544</v>
      </c>
      <c r="J69" s="227" t="s">
        <v>630</v>
      </c>
      <c r="K69" s="247" t="s">
        <v>283</v>
      </c>
      <c r="L69" s="227"/>
      <c r="M69" s="227" t="str">
        <f t="shared" si="0"/>
        <v>TS4L6-OT25GB-NVME</v>
      </c>
    </row>
    <row r="70" spans="1:13" x14ac:dyDescent="0.25">
      <c r="A70" s="227" t="s">
        <v>563</v>
      </c>
      <c r="B70" s="228">
        <v>52</v>
      </c>
      <c r="C70" s="227" t="s">
        <v>546</v>
      </c>
      <c r="D70" s="229">
        <v>484.65</v>
      </c>
      <c r="E70" s="227" t="s">
        <v>563</v>
      </c>
      <c r="F70" s="227" t="s">
        <v>632</v>
      </c>
      <c r="G70" s="228">
        <v>1</v>
      </c>
      <c r="H70" s="227" t="s">
        <v>45</v>
      </c>
      <c r="I70" s="227" t="s">
        <v>45</v>
      </c>
      <c r="J70" s="227" t="s">
        <v>634</v>
      </c>
      <c r="K70" s="247" t="s">
        <v>608</v>
      </c>
      <c r="L70" s="227"/>
      <c r="M70" s="227" t="str">
        <f t="shared" si="0"/>
        <v>TS4L6-OT100GB-NVME</v>
      </c>
    </row>
    <row r="71" spans="1:13" x14ac:dyDescent="0.25">
      <c r="A71" s="227" t="s">
        <v>564</v>
      </c>
      <c r="B71" s="228">
        <v>53</v>
      </c>
      <c r="C71" s="227" t="s">
        <v>587</v>
      </c>
      <c r="D71" s="229">
        <v>0</v>
      </c>
      <c r="E71" s="227" t="s">
        <v>564</v>
      </c>
      <c r="F71" s="227" t="s">
        <v>588</v>
      </c>
      <c r="G71" s="228">
        <v>1</v>
      </c>
      <c r="H71" s="227" t="s">
        <v>553</v>
      </c>
      <c r="I71" s="227" t="s">
        <v>553</v>
      </c>
      <c r="J71" s="227" t="s">
        <v>633</v>
      </c>
      <c r="K71" s="247"/>
      <c r="L71" s="227"/>
      <c r="M71" s="227" t="str">
        <f t="shared" si="0"/>
        <v>TS4L6-HBA-NVME</v>
      </c>
    </row>
    <row r="72" spans="1:13" x14ac:dyDescent="0.25">
      <c r="A72" s="227"/>
      <c r="B72" s="228">
        <v>53</v>
      </c>
      <c r="C72" s="227" t="s">
        <v>569</v>
      </c>
      <c r="D72" s="229">
        <v>0</v>
      </c>
      <c r="E72" s="227" t="s">
        <v>568</v>
      </c>
      <c r="F72" s="227" t="s">
        <v>570</v>
      </c>
      <c r="G72" s="228">
        <v>1</v>
      </c>
      <c r="H72" s="227" t="s">
        <v>567</v>
      </c>
      <c r="I72" s="227" t="s">
        <v>567</v>
      </c>
      <c r="J72" s="227" t="s">
        <v>635</v>
      </c>
      <c r="K72" s="247"/>
      <c r="L72" s="227"/>
      <c r="M72" s="227" t="str">
        <f t="shared" si="0"/>
        <v>TS4L6-OpzCMA-NVME</v>
      </c>
    </row>
    <row r="73" spans="1:13" x14ac:dyDescent="0.25">
      <c r="A73" s="227" t="s">
        <v>576</v>
      </c>
      <c r="B73" s="228">
        <v>101</v>
      </c>
      <c r="C73" s="227" t="s">
        <v>584</v>
      </c>
      <c r="D73" s="229">
        <v>716.6</v>
      </c>
      <c r="E73" s="227" t="s">
        <v>576</v>
      </c>
      <c r="F73" s="227" t="s">
        <v>636</v>
      </c>
      <c r="G73" s="228">
        <v>1</v>
      </c>
      <c r="H73" s="227" t="s">
        <v>658</v>
      </c>
      <c r="I73" s="227" t="s">
        <v>578</v>
      </c>
      <c r="J73" s="227" t="s">
        <v>637</v>
      </c>
      <c r="K73" s="247"/>
      <c r="L73" s="227"/>
      <c r="M73" s="227" t="str">
        <f t="shared" si="0"/>
        <v>TS4L6-2CPU-vSAN-NVME</v>
      </c>
    </row>
    <row r="74" spans="1:13" ht="25.5" x14ac:dyDescent="0.25">
      <c r="A74" s="227" t="s">
        <v>577</v>
      </c>
      <c r="B74" s="228">
        <v>102</v>
      </c>
      <c r="C74" s="227" t="s">
        <v>579</v>
      </c>
      <c r="D74" s="229">
        <v>2104.37</v>
      </c>
      <c r="E74" s="227" t="s">
        <v>577</v>
      </c>
      <c r="F74" s="227" t="s">
        <v>639</v>
      </c>
      <c r="G74" s="228">
        <v>1</v>
      </c>
      <c r="H74" s="227" t="s">
        <v>658</v>
      </c>
      <c r="I74" s="227" t="s">
        <v>578</v>
      </c>
      <c r="J74" s="227" t="s">
        <v>638</v>
      </c>
      <c r="K74" s="247"/>
      <c r="L74" s="227"/>
      <c r="M74" s="227" t="str">
        <f t="shared" si="0"/>
        <v>TS4L6-4CPU-vSAN-2TB-NVME</v>
      </c>
    </row>
    <row r="75" spans="1:13" x14ac:dyDescent="0.25">
      <c r="A75" s="227" t="s">
        <v>725</v>
      </c>
      <c r="B75" s="228">
        <v>103</v>
      </c>
      <c r="C75" s="227" t="s">
        <v>710</v>
      </c>
      <c r="D75" s="229">
        <v>2929.5</v>
      </c>
      <c r="E75" s="227" t="s">
        <v>709</v>
      </c>
      <c r="F75" s="227" t="s">
        <v>695</v>
      </c>
      <c r="G75" s="228">
        <v>1</v>
      </c>
      <c r="H75" s="227" t="s">
        <v>685</v>
      </c>
      <c r="I75" s="227" t="s">
        <v>685</v>
      </c>
      <c r="J75" s="227" t="str">
        <f>CONCATENATE(A74,"-",C75)</f>
        <v>L6N111-OpzRackD</v>
      </c>
      <c r="K75" s="247"/>
      <c r="L75" s="227"/>
      <c r="M75" s="227" t="s">
        <v>749</v>
      </c>
    </row>
    <row r="76" spans="1:13" ht="25.5" x14ac:dyDescent="0.25">
      <c r="A76" s="227" t="s">
        <v>726</v>
      </c>
      <c r="B76" s="228">
        <v>104</v>
      </c>
      <c r="C76" s="227" t="s">
        <v>712</v>
      </c>
      <c r="D76" s="229">
        <v>540</v>
      </c>
      <c r="E76" s="227" t="s">
        <v>709</v>
      </c>
      <c r="F76" s="227" t="s">
        <v>696</v>
      </c>
      <c r="G76" s="228">
        <v>1</v>
      </c>
      <c r="H76" s="227" t="s">
        <v>686</v>
      </c>
      <c r="I76" s="227" t="s">
        <v>686</v>
      </c>
      <c r="J76" s="227" t="str">
        <f t="shared" ref="J76:J88" si="1">CONCATENATE(A75,"-",C76)</f>
        <v>L6N112-OpzPDUT</v>
      </c>
      <c r="K76" s="247"/>
      <c r="L76" s="227"/>
      <c r="M76" s="227" t="s">
        <v>696</v>
      </c>
    </row>
    <row r="77" spans="1:13" ht="25.5" x14ac:dyDescent="0.25">
      <c r="A77" s="227" t="s">
        <v>728</v>
      </c>
      <c r="B77" s="228">
        <v>105</v>
      </c>
      <c r="C77" s="227" t="s">
        <v>712</v>
      </c>
      <c r="D77" s="229">
        <v>1080</v>
      </c>
      <c r="E77" s="227" t="s">
        <v>709</v>
      </c>
      <c r="F77" s="227" t="s">
        <v>697</v>
      </c>
      <c r="G77" s="228">
        <v>1</v>
      </c>
      <c r="H77" s="227" t="s">
        <v>687</v>
      </c>
      <c r="I77" s="227" t="s">
        <v>687</v>
      </c>
      <c r="J77" s="227" t="str">
        <f t="shared" si="1"/>
        <v>L6N113-OpzPDUT</v>
      </c>
      <c r="K77" s="247"/>
      <c r="L77" s="227"/>
      <c r="M77" s="227" t="s">
        <v>697</v>
      </c>
    </row>
    <row r="78" spans="1:13" x14ac:dyDescent="0.25">
      <c r="A78" s="227" t="s">
        <v>727</v>
      </c>
      <c r="B78" s="228">
        <v>106</v>
      </c>
      <c r="C78" s="227" t="s">
        <v>711</v>
      </c>
      <c r="D78" s="229">
        <v>3300.75</v>
      </c>
      <c r="E78" s="227" t="s">
        <v>709</v>
      </c>
      <c r="F78" s="227" t="s">
        <v>698</v>
      </c>
      <c r="G78" s="228">
        <v>1</v>
      </c>
      <c r="H78" s="227" t="s">
        <v>722</v>
      </c>
      <c r="I78" s="227" t="s">
        <v>722</v>
      </c>
      <c r="J78" s="227" t="str">
        <f t="shared" si="1"/>
        <v>L6N114-OpzKVMD</v>
      </c>
      <c r="K78" s="247"/>
      <c r="L78" s="227"/>
      <c r="M78" s="227" t="s">
        <v>698</v>
      </c>
    </row>
    <row r="79" spans="1:13" ht="25.5" x14ac:dyDescent="0.25">
      <c r="A79" s="227" t="s">
        <v>729</v>
      </c>
      <c r="B79" s="228">
        <v>107</v>
      </c>
      <c r="C79" s="227" t="s">
        <v>713</v>
      </c>
      <c r="D79" s="229">
        <v>3780</v>
      </c>
      <c r="E79" s="227" t="s">
        <v>709</v>
      </c>
      <c r="F79" s="227" t="s">
        <v>699</v>
      </c>
      <c r="G79" s="228">
        <v>1</v>
      </c>
      <c r="H79" s="227" t="s">
        <v>763</v>
      </c>
      <c r="I79" s="227" t="s">
        <v>763</v>
      </c>
      <c r="J79" s="227" t="str">
        <f t="shared" si="1"/>
        <v>L6N115-OpzRock</v>
      </c>
      <c r="K79" s="247"/>
      <c r="L79" s="227"/>
      <c r="M79" s="227" t="s">
        <v>699</v>
      </c>
    </row>
    <row r="80" spans="1:13" x14ac:dyDescent="0.25">
      <c r="A80" s="227" t="s">
        <v>730</v>
      </c>
      <c r="B80" s="228">
        <v>108</v>
      </c>
      <c r="C80" s="227" t="s">
        <v>569</v>
      </c>
      <c r="D80" s="229">
        <v>54</v>
      </c>
      <c r="E80" s="227" t="s">
        <v>709</v>
      </c>
      <c r="F80" s="227" t="s">
        <v>700</v>
      </c>
      <c r="G80" s="228">
        <v>1</v>
      </c>
      <c r="H80" s="227" t="s">
        <v>688</v>
      </c>
      <c r="I80" s="227" t="s">
        <v>688</v>
      </c>
      <c r="J80" s="227" t="str">
        <f t="shared" si="1"/>
        <v>L6N116-OpzCMA</v>
      </c>
      <c r="K80" s="247"/>
      <c r="L80" s="227"/>
      <c r="M80" s="227" t="s">
        <v>700</v>
      </c>
    </row>
    <row r="81" spans="1:13" ht="25.5" x14ac:dyDescent="0.25">
      <c r="A81" s="227" t="s">
        <v>731</v>
      </c>
      <c r="B81" s="228">
        <v>109</v>
      </c>
      <c r="C81" s="227" t="s">
        <v>714</v>
      </c>
      <c r="D81" s="229">
        <v>5838.75</v>
      </c>
      <c r="E81" s="227" t="s">
        <v>709</v>
      </c>
      <c r="F81" s="227" t="s">
        <v>701</v>
      </c>
      <c r="G81" s="228">
        <v>1</v>
      </c>
      <c r="H81" s="227" t="s">
        <v>723</v>
      </c>
      <c r="I81" s="227" t="s">
        <v>723</v>
      </c>
      <c r="J81" s="227" t="str">
        <f t="shared" si="1"/>
        <v>L6N117-OpzJBOD</v>
      </c>
      <c r="K81" s="247"/>
      <c r="L81" s="227"/>
      <c r="M81" s="227" t="s">
        <v>701</v>
      </c>
    </row>
    <row r="82" spans="1:13" ht="38.25" x14ac:dyDescent="0.25">
      <c r="A82" s="227" t="s">
        <v>732</v>
      </c>
      <c r="B82" s="228">
        <v>110</v>
      </c>
      <c r="C82" s="227" t="s">
        <v>715</v>
      </c>
      <c r="D82" s="229">
        <v>405</v>
      </c>
      <c r="E82" s="227" t="s">
        <v>709</v>
      </c>
      <c r="F82" s="227" t="s">
        <v>702</v>
      </c>
      <c r="G82" s="228">
        <v>1</v>
      </c>
      <c r="H82" s="227" t="s">
        <v>748</v>
      </c>
      <c r="I82" s="227" t="s">
        <v>689</v>
      </c>
      <c r="J82" s="227" t="str">
        <f t="shared" si="1"/>
        <v>L6N118-Opz12TBNLSAS</v>
      </c>
      <c r="K82" s="247"/>
      <c r="L82" s="227"/>
      <c r="M82" s="227" t="s">
        <v>702</v>
      </c>
    </row>
    <row r="83" spans="1:13" ht="25.5" x14ac:dyDescent="0.25">
      <c r="A83" s="227" t="s">
        <v>733</v>
      </c>
      <c r="B83" s="228">
        <v>111</v>
      </c>
      <c r="C83" s="227" t="s">
        <v>716</v>
      </c>
      <c r="D83" s="229">
        <v>438.75</v>
      </c>
      <c r="E83" s="227" t="s">
        <v>709</v>
      </c>
      <c r="F83" s="227" t="s">
        <v>703</v>
      </c>
      <c r="G83" s="228">
        <v>1</v>
      </c>
      <c r="H83" s="227" t="s">
        <v>690</v>
      </c>
      <c r="I83" s="227" t="s">
        <v>690</v>
      </c>
      <c r="J83" s="227" t="str">
        <f t="shared" si="1"/>
        <v>L6N119-Opz16TBSAS</v>
      </c>
      <c r="K83" s="247"/>
      <c r="L83" s="227"/>
      <c r="M83" s="227" t="s">
        <v>703</v>
      </c>
    </row>
    <row r="84" spans="1:13" x14ac:dyDescent="0.25">
      <c r="A84" s="227" t="s">
        <v>734</v>
      </c>
      <c r="B84" s="228">
        <v>112</v>
      </c>
      <c r="C84" s="227" t="s">
        <v>717</v>
      </c>
      <c r="D84" s="229">
        <v>594</v>
      </c>
      <c r="E84" s="227" t="s">
        <v>709</v>
      </c>
      <c r="F84" s="227" t="s">
        <v>704</v>
      </c>
      <c r="G84" s="228">
        <v>1</v>
      </c>
      <c r="H84" s="227" t="s">
        <v>691</v>
      </c>
      <c r="I84" s="227" t="s">
        <v>691</v>
      </c>
      <c r="J84" s="227" t="str">
        <f t="shared" si="1"/>
        <v>L6N120-Opz20TBSAS</v>
      </c>
      <c r="K84" s="247"/>
      <c r="L84" s="227"/>
      <c r="M84" s="227" t="s">
        <v>704</v>
      </c>
    </row>
    <row r="85" spans="1:13" ht="38.25" x14ac:dyDescent="0.25">
      <c r="A85" s="227" t="s">
        <v>735</v>
      </c>
      <c r="B85" s="228">
        <v>113</v>
      </c>
      <c r="C85" s="227" t="s">
        <v>718</v>
      </c>
      <c r="D85" s="229">
        <v>3698.15</v>
      </c>
      <c r="E85" s="227" t="s">
        <v>709</v>
      </c>
      <c r="F85" s="227" t="s">
        <v>708</v>
      </c>
      <c r="G85" s="228">
        <v>1</v>
      </c>
      <c r="H85" s="227" t="s">
        <v>724</v>
      </c>
      <c r="I85" s="227" t="s">
        <v>724</v>
      </c>
      <c r="J85" s="227" t="str">
        <f t="shared" si="1"/>
        <v>L6N121-OpzVsan1,5TB</v>
      </c>
      <c r="K85" s="247"/>
      <c r="L85" s="227"/>
      <c r="M85" s="227" t="s">
        <v>708</v>
      </c>
    </row>
    <row r="86" spans="1:13" ht="38.25" x14ac:dyDescent="0.25">
      <c r="A86" s="227" t="s">
        <v>736</v>
      </c>
      <c r="B86" s="228">
        <v>114</v>
      </c>
      <c r="C86" s="227" t="s">
        <v>719</v>
      </c>
      <c r="D86" s="229">
        <v>2721.48</v>
      </c>
      <c r="E86" s="227" t="s">
        <v>709</v>
      </c>
      <c r="F86" s="227" t="s">
        <v>707</v>
      </c>
      <c r="G86" s="228">
        <v>1</v>
      </c>
      <c r="H86" s="227" t="s">
        <v>692</v>
      </c>
      <c r="I86" s="227" t="s">
        <v>692</v>
      </c>
      <c r="J86" s="227" t="str">
        <f t="shared" si="1"/>
        <v>L6N122-OpzVsan1TB</v>
      </c>
      <c r="K86" s="247"/>
      <c r="L86" s="227"/>
      <c r="M86" s="227" t="s">
        <v>707</v>
      </c>
    </row>
    <row r="87" spans="1:13" ht="38.25" x14ac:dyDescent="0.25">
      <c r="A87" s="227" t="s">
        <v>737</v>
      </c>
      <c r="B87" s="228">
        <v>115</v>
      </c>
      <c r="C87" s="227" t="s">
        <v>720</v>
      </c>
      <c r="D87" s="229">
        <v>4674.92</v>
      </c>
      <c r="E87" s="227" t="s">
        <v>709</v>
      </c>
      <c r="F87" s="227" t="s">
        <v>706</v>
      </c>
      <c r="G87" s="228">
        <v>1</v>
      </c>
      <c r="H87" s="227" t="s">
        <v>693</v>
      </c>
      <c r="I87" s="227" t="s">
        <v>693</v>
      </c>
      <c r="J87" s="227" t="str">
        <f t="shared" si="1"/>
        <v>L6N123-OpzVsan2TB</v>
      </c>
      <c r="K87" s="247"/>
      <c r="L87" s="227"/>
      <c r="M87" s="227" t="s">
        <v>706</v>
      </c>
    </row>
    <row r="88" spans="1:13" ht="25.5" x14ac:dyDescent="0.25">
      <c r="A88" s="227" t="s">
        <v>738</v>
      </c>
      <c r="B88" s="228">
        <v>116</v>
      </c>
      <c r="C88" s="227" t="s">
        <v>721</v>
      </c>
      <c r="D88" s="229">
        <v>6473.12</v>
      </c>
      <c r="E88" s="227" t="s">
        <v>709</v>
      </c>
      <c r="F88" s="227" t="s">
        <v>705</v>
      </c>
      <c r="G88" s="228">
        <v>1</v>
      </c>
      <c r="H88" s="227" t="s">
        <v>694</v>
      </c>
      <c r="I88" s="227" t="s">
        <v>694</v>
      </c>
      <c r="J88" s="227" t="str">
        <f t="shared" si="1"/>
        <v>L6N124-OpzBOSS3TB</v>
      </c>
      <c r="K88" s="247"/>
      <c r="L88" s="227"/>
      <c r="M88" s="227" t="s">
        <v>705</v>
      </c>
    </row>
  </sheetData>
  <sheetProtection formatCells="0" formatColumns="0" formatRows="0" insertColumns="0" insertRows="0" insertHyperlinks="0" deleteColumns="0" deleteRows="0" sort="0" autoFilter="0" pivotTables="0"/>
  <mergeCells count="67">
    <mergeCell ref="M24:M25"/>
    <mergeCell ref="M26:M27"/>
    <mergeCell ref="M40:M41"/>
    <mergeCell ref="M5:M11"/>
    <mergeCell ref="M16:M17"/>
    <mergeCell ref="M18:M19"/>
    <mergeCell ref="M20:M21"/>
    <mergeCell ref="M22:M23"/>
    <mergeCell ref="K40:K41"/>
    <mergeCell ref="A5:A11"/>
    <mergeCell ref="B5:B11"/>
    <mergeCell ref="D5:D11"/>
    <mergeCell ref="E5:E11"/>
    <mergeCell ref="F5:F11"/>
    <mergeCell ref="J5:J11"/>
    <mergeCell ref="I40:I41"/>
    <mergeCell ref="G40:G41"/>
    <mergeCell ref="E18:E19"/>
    <mergeCell ref="C5:C11"/>
    <mergeCell ref="F20:F21"/>
    <mergeCell ref="F22:F23"/>
    <mergeCell ref="E16:E17"/>
    <mergeCell ref="F18:F19"/>
    <mergeCell ref="E20:E21"/>
    <mergeCell ref="A16:A17"/>
    <mergeCell ref="B16:B17"/>
    <mergeCell ref="C16:C17"/>
    <mergeCell ref="D16:D17"/>
    <mergeCell ref="A22:A23"/>
    <mergeCell ref="B22:B23"/>
    <mergeCell ref="C22:C23"/>
    <mergeCell ref="D22:D23"/>
    <mergeCell ref="A20:A21"/>
    <mergeCell ref="B20:B21"/>
    <mergeCell ref="A18:A19"/>
    <mergeCell ref="B18:B19"/>
    <mergeCell ref="C18:C19"/>
    <mergeCell ref="D18:D19"/>
    <mergeCell ref="C20:C21"/>
    <mergeCell ref="D20:D21"/>
    <mergeCell ref="E26:E27"/>
    <mergeCell ref="F26:F27"/>
    <mergeCell ref="J16:J17"/>
    <mergeCell ref="J18:J19"/>
    <mergeCell ref="J20:J21"/>
    <mergeCell ref="J22:J23"/>
    <mergeCell ref="J24:J25"/>
    <mergeCell ref="J26:J27"/>
    <mergeCell ref="F16:F17"/>
    <mergeCell ref="E24:E25"/>
    <mergeCell ref="F24:F25"/>
    <mergeCell ref="E22:E23"/>
    <mergeCell ref="C24:C25"/>
    <mergeCell ref="A26:A27"/>
    <mergeCell ref="B26:B27"/>
    <mergeCell ref="C26:C27"/>
    <mergeCell ref="D26:D27"/>
    <mergeCell ref="A24:A25"/>
    <mergeCell ref="B24:B25"/>
    <mergeCell ref="D24:D25"/>
    <mergeCell ref="J40:J41"/>
    <mergeCell ref="F40:F41"/>
    <mergeCell ref="A40:A41"/>
    <mergeCell ref="B40:B41"/>
    <mergeCell ref="E40:E41"/>
    <mergeCell ref="C40:C41"/>
    <mergeCell ref="D40:D41"/>
  </mergeCells>
  <phoneticPr fontId="32" type="noConversion"/>
  <conditionalFormatting sqref="J20 J24 J22 J26">
    <cfRule type="duplicateValues" dxfId="8" priority="37"/>
  </conditionalFormatting>
  <conditionalFormatting sqref="K51:K52">
    <cfRule type="duplicateValues" dxfId="7" priority="35"/>
  </conditionalFormatting>
  <conditionalFormatting sqref="K46">
    <cfRule type="duplicateValues" dxfId="6" priority="30"/>
  </conditionalFormatting>
  <conditionalFormatting sqref="Q46">
    <cfRule type="duplicateValues" dxfId="5" priority="31"/>
  </conditionalFormatting>
  <conditionalFormatting sqref="K45">
    <cfRule type="duplicateValues" dxfId="4" priority="28"/>
  </conditionalFormatting>
  <conditionalFormatting sqref="Q45">
    <cfRule type="duplicateValues" dxfId="3" priority="29"/>
  </conditionalFormatting>
  <conditionalFormatting sqref="J18 J5 J12:J16 J55:J57 J28:J34">
    <cfRule type="duplicateValues" dxfId="2" priority="648"/>
  </conditionalFormatting>
  <conditionalFormatting sqref="K47:K50 K42:K44 K12:K40 K2:K4 K53:K88">
    <cfRule type="duplicateValues" dxfId="1" priority="661"/>
  </conditionalFormatting>
  <conditionalFormatting sqref="Q12:Q44 Q47:Q62 Q2:Q4">
    <cfRule type="duplicateValues" dxfId="0" priority="667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31</vt:i4>
      </vt:variant>
    </vt:vector>
  </HeadingPairs>
  <TitlesOfParts>
    <vt:vector size="40" baseType="lpstr">
      <vt:lpstr>Benvenuto</vt:lpstr>
      <vt:lpstr>Lotto6_R940_1</vt:lpstr>
      <vt:lpstr>Lotto6_R940_2</vt:lpstr>
      <vt:lpstr>Lotto6_R940_3</vt:lpstr>
      <vt:lpstr>Altre_Opzioni</vt:lpstr>
      <vt:lpstr>Riepilogo_Ordine</vt:lpstr>
      <vt:lpstr>Config</vt:lpstr>
      <vt:lpstr>ConfTS4L6</vt:lpstr>
      <vt:lpstr>Tabella_prezzi</vt:lpstr>
      <vt:lpstr>Lotto6_R940_1!Area_stampa</vt:lpstr>
      <vt:lpstr>Lotto6_R940_2!Area_stampa</vt:lpstr>
      <vt:lpstr>Lotto6_R940_3!Area_stampa</vt:lpstr>
      <vt:lpstr>Riepilogo_Ordine!Area_stampa</vt:lpstr>
      <vt:lpstr>Tabella_Prezzi</vt:lpstr>
      <vt:lpstr>TS4L6_1</vt:lpstr>
      <vt:lpstr>TS4L6_1.5TB</vt:lpstr>
      <vt:lpstr>TS4L6_1TB</vt:lpstr>
      <vt:lpstr>TS4L6_2</vt:lpstr>
      <vt:lpstr>TS4L6_20X100</vt:lpstr>
      <vt:lpstr>TS4L6_2cpu64gb</vt:lpstr>
      <vt:lpstr>TS4L6_2TB</vt:lpstr>
      <vt:lpstr>TS4L6_3</vt:lpstr>
      <vt:lpstr>TS4L6_64GB</vt:lpstr>
      <vt:lpstr>TS4L6_BASE</vt:lpstr>
      <vt:lpstr>TS4L6_Chassis</vt:lpstr>
      <vt:lpstr>TS4L6_CMA</vt:lpstr>
      <vt:lpstr>TS4L6_CPU</vt:lpstr>
      <vt:lpstr>TS4L6_CRTL</vt:lpstr>
      <vt:lpstr>TS4L6_HDD</vt:lpstr>
      <vt:lpstr>TS4L6_HDDRET</vt:lpstr>
      <vt:lpstr>TS4L6_ISDM</vt:lpstr>
      <vt:lpstr>TS4L6_OME</vt:lpstr>
      <vt:lpstr>TS4L6_OS</vt:lpstr>
      <vt:lpstr>TS4L6_PSU</vt:lpstr>
      <vt:lpstr>TS4L6_RAM1CPU</vt:lpstr>
      <vt:lpstr>TS4L6_RAM2CPU</vt:lpstr>
      <vt:lpstr>TS4L6_RAMVSAN2CPU</vt:lpstr>
      <vt:lpstr>TS4L6_SFP</vt:lpstr>
      <vt:lpstr>TS4L6_WARRANTY</vt:lpstr>
      <vt:lpstr>TSL6_ALL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DeAngelisD@italware.it;RonciF@italware.it</dc:creator>
  <cp:keywords/>
  <dc:description/>
  <cp:lastModifiedBy>De Angelis Dario ITW</cp:lastModifiedBy>
  <cp:revision/>
  <cp:lastPrinted>2023-09-01T10:03:25Z</cp:lastPrinted>
  <dcterms:created xsi:type="dcterms:W3CDTF">2020-09-03T14:13:03Z</dcterms:created>
  <dcterms:modified xsi:type="dcterms:W3CDTF">2023-09-19T13:49:02Z</dcterms:modified>
  <cp:category/>
  <cp:contentStatus/>
</cp:coreProperties>
</file>